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Apoio Administrativo\2. PASTAS INDIVIDUAIS DOS SERVIDORES\TIAGO\CAMPO SOCIETY- COMPLEXO SPORTIVO\"/>
    </mc:Choice>
  </mc:AlternateContent>
  <bookViews>
    <workbookView xWindow="0" yWindow="0" windowWidth="25095" windowHeight="11220" tabRatio="922"/>
  </bookViews>
  <sheets>
    <sheet name=" LICITAÇÃO" sheetId="25" r:id="rId1"/>
    <sheet name="Cronograma Fís-Financ" sheetId="45" r:id="rId2"/>
    <sheet name="ESTRUTURA" sheetId="54" r:id="rId3"/>
    <sheet name="serv.preliminares" sheetId="55" r:id="rId4"/>
    <sheet name="ALVENARIA" sheetId="37" r:id="rId5"/>
    <sheet name="Quadra" sheetId="43" r:id="rId6"/>
    <sheet name="ELETRICA" sheetId="56" r:id="rId7"/>
    <sheet name="Agua pluvial" sheetId="57" r:id="rId8"/>
    <sheet name="Lista-SPDA" sheetId="58" r:id="rId9"/>
    <sheet name="BANCO DE CONCRETO" sheetId="53" r:id="rId10"/>
    <sheet name="CHAPISCO.REBOCO.EMBOÇO" sheetId="47" r:id="rId11"/>
    <sheet name="TELHADO" sheetId="46" r:id="rId12"/>
    <sheet name="PINTURA" sheetId="48" r:id="rId13"/>
    <sheet name="DEGRAU,PEITORIL E SOLEIRA" sheetId="52" r:id="rId14"/>
    <sheet name="PISOS INTERNOS E EXTERNOS" sheetId="51" r:id="rId15"/>
    <sheet name="IMPERMEABILIZAÇÃO" sheetId="50" r:id="rId16"/>
    <sheet name="ACABAMENTO-PAREDE" sheetId="49" r:id="rId17"/>
    <sheet name="Paisagismo" sheetId="21" r:id="rId18"/>
  </sheets>
  <externalReferences>
    <externalReference r:id="rId19"/>
  </externalReferences>
  <definedNames>
    <definedName name="_Fill" localSheetId="7">#REF!</definedName>
    <definedName name="_Fill" localSheetId="6">#REF!</definedName>
    <definedName name="_Fill">#REF!</definedName>
    <definedName name="_Key1" localSheetId="7">#REF!</definedName>
    <definedName name="_Key1" localSheetId="6">#REF!</definedName>
    <definedName name="_Key1">#REF!</definedName>
    <definedName name="_Key2" localSheetId="7">#REF!</definedName>
    <definedName name="_Key2" localSheetId="6">#REF!</definedName>
    <definedName name="_Key2">#REF!</definedName>
    <definedName name="_Order1">255</definedName>
    <definedName name="_Order2">255</definedName>
    <definedName name="_Sort" localSheetId="7">#REF!</definedName>
    <definedName name="_Sort" localSheetId="6">#REF!</definedName>
    <definedName name="_Sort" localSheetId="8">#REF!</definedName>
    <definedName name="_Sort">#REF!</definedName>
    <definedName name="AÇOCA50" localSheetId="7">#REF!</definedName>
    <definedName name="AÇOCA50" localSheetId="6">#REF!</definedName>
    <definedName name="AÇOCA50">#REF!</definedName>
    <definedName name="AÇOCA60" localSheetId="7">#REF!</definedName>
    <definedName name="AÇOCA60" localSheetId="6">#REF!</definedName>
    <definedName name="AÇOCA60">#REF!</definedName>
    <definedName name="ACRE" localSheetId="7">#REF!</definedName>
    <definedName name="ACRE" localSheetId="6">#REF!</definedName>
    <definedName name="ACRE">#REF!</definedName>
    <definedName name="ademir" localSheetId="8">{#N/A,#N/A,FALSE,"Cronograma";#N/A,#N/A,FALSE,"Cronogr. 2"}</definedName>
    <definedName name="ademir">{#N/A,#N/A,FALSE,"Cronograma";#N/A,#N/A,FALSE,"Cronogr. 2"}</definedName>
    <definedName name="_xlnm.Print_Area" localSheetId="0">' LICITAÇÃO'!$A$1:$J$157</definedName>
    <definedName name="_xlnm.Print_Area" localSheetId="7">'Agua pluvial'!#REF!</definedName>
    <definedName name="_xlnm.Print_Area" localSheetId="1">'Cronograma Fís-Financ'!$A$1:$N$51</definedName>
    <definedName name="_xlnm.Print_Area" localSheetId="6">ELETRICA!#REF!</definedName>
    <definedName name="_xlnm.Print_Area" localSheetId="3">serv.preliminares!#REF!</definedName>
    <definedName name="ASDF" localSheetId="7">#REF!</definedName>
    <definedName name="ASDF" localSheetId="6">#REF!</definedName>
    <definedName name="ASDF" localSheetId="8">#REF!</definedName>
    <definedName name="ASDF">#REF!</definedName>
    <definedName name="Bm.Periodos">'[1]Orçamento e Medição'!$Q$12:$AB$12</definedName>
    <definedName name="Bm.posAtual" localSheetId="7">IF(mediçao&lt;N(Bm.Periodos),-1,MATCH(mediçao,Bm.Periodos)-1)</definedName>
    <definedName name="Bm.posAtual" localSheetId="6">IF(mediçao&lt;N(Bm.Periodos),-1,MATCH(mediçao,Bm.Periodos)-1)</definedName>
    <definedName name="Bm.posAtual" localSheetId="8">IF(mediçao&lt;N(Bm.Periodos),-1,MATCH(mediçao,Bm.Periodos)-1)</definedName>
    <definedName name="Bm.posAtual" localSheetId="3">IF(mediçao&lt;N(Bm.Periodos),-1,MATCH(mediçao,Bm.Periodos)-1)</definedName>
    <definedName name="Bm.posAtual">IF(mediçao&lt;N(Bm.Periodos),-1,MATCH(mediçao,Bm.Periodos)-1)</definedName>
    <definedName name="bosta" localSheetId="8">{#N/A,#N/A,FALSE,"Cronograma";#N/A,#N/A,FALSE,"Cronogr. 2"}</definedName>
    <definedName name="bosta">{#N/A,#N/A,FALSE,"Cronograma";#N/A,#N/A,FALSE,"Cronogr. 2"}</definedName>
    <definedName name="CA´L" localSheetId="8">{#N/A,#N/A,FALSE,"Cronograma";#N/A,#N/A,FALSE,"Cronogr. 2"}</definedName>
    <definedName name="CA´L">{#N/A,#N/A,FALSE,"Cronograma";#N/A,#N/A,FALSE,"Cronogr. 2"}</definedName>
    <definedName name="concorrentes" localSheetId="8">{#N/A,#N/A,FALSE,"Cronograma";#N/A,#N/A,FALSE,"Cronogr. 2"}</definedName>
    <definedName name="concorrentes">{#N/A,#N/A,FALSE,"Cronograma";#N/A,#N/A,FALSE,"Cronogr. 2"}</definedName>
    <definedName name="de" localSheetId="7">#REF!</definedName>
    <definedName name="de" localSheetId="6">#REF!</definedName>
    <definedName name="de" localSheetId="8">#REF!</definedName>
    <definedName name="de">#REF!</definedName>
    <definedName name="éAcertoGlosa" localSheetId="7">SUM('Agua pluvial'!Orç.éGlosado)</definedName>
    <definedName name="éAcertoGlosa" localSheetId="6">SUM(ELETRICA!Orç.éGlosado)</definedName>
    <definedName name="éAcertoGlosa" localSheetId="8">SUM('Lista-SPDA'!Orç.éGlosado)</definedName>
    <definedName name="éAcertoGlosa" localSheetId="3">SUM(serv.preliminares!Orç.éGlosado)</definedName>
    <definedName name="éAcertoGlosa">SUM(Orç.éGlosado)</definedName>
    <definedName name="éAditadoDepois" localSheetId="7">COUNTIF(Orç.colAdit,"&gt;"&amp;mediçao)</definedName>
    <definedName name="éAditadoDepois" localSheetId="6">COUNTIF(Orç.colAdit,"&gt;"&amp;mediçao)</definedName>
    <definedName name="éAditadoDepois" localSheetId="8">COUNTIF(Orç.colAdit,"&gt;"&amp;mediçao)</definedName>
    <definedName name="éAditadoDepois" localSheetId="3">COUNTIF(Orç.colAdit,"&gt;"&amp;mediçao)</definedName>
    <definedName name="éAditadoDepois">COUNTIF(Orç.colAdit,"&gt;"&amp;mediçao)</definedName>
    <definedName name="éAditadoNoPeríodo" localSheetId="7">COUNTIF(Orç.colAdit,mediçao)</definedName>
    <definedName name="éAditadoNoPeríodo" localSheetId="6">COUNTIF(Orç.colAdit,mediçao)</definedName>
    <definedName name="éAditadoNoPeríodo" localSheetId="8">COUNTIF(Orç.colAdit,mediçao)</definedName>
    <definedName name="éAditadoNoPeríodo" localSheetId="3">COUNTIF(Orç.colAdit,mediçao)</definedName>
    <definedName name="éAditadoNoPeríodo">COUNTIF(Orç.colAdit,mediçao)</definedName>
    <definedName name="ELETRICA" localSheetId="7">SUM(Orç.éGlosado)</definedName>
    <definedName name="ELETRICA">SUM(Orç.éGlosado)</definedName>
    <definedName name="FDSA">#N/A</definedName>
    <definedName name="mediçao">[1]RESUMO!$M$2</definedName>
    <definedName name="Orç.colAcum">'[1]Orçamento e Medição'!$N$13:$N$51</definedName>
    <definedName name="Orç.colAdit">'[1]Orçamento e Medição'!$J$13:$J$51</definedName>
    <definedName name="Orç.éAditado" localSheetId="7">LEN(TRIM(Orç.colAdit))</definedName>
    <definedName name="Orç.éAditado" localSheetId="6">LEN(TRIM(Orç.colAdit))</definedName>
    <definedName name="Orç.éAditado" localSheetId="8">LEN(TRIM(Orç.colAdit))</definedName>
    <definedName name="Orç.éAditado" localSheetId="3">LEN(TRIM(Orç.colAdit))</definedName>
    <definedName name="Orç.éAditado">LEN(TRIM(Orç.colAdit))</definedName>
    <definedName name="Orç.éGlosado" localSheetId="7">IF(Orç.colAdit=mediçao,IF(ISNUMBER(Orç.colAcum),IF(Orç.colAcum-IF(ISNUMBER(bm.colatual),bm.colatual)&gt;IF(Orç.quantLic&lt;'Agua pluvial'!Orç.quant,Orç.quantLic,'Agua pluvial'!Orç.quant),1)))*1</definedName>
    <definedName name="Orç.éGlosado" localSheetId="6">IF(Orç.colAdit=mediçao,IF(ISNUMBER(Orç.colAcum),IF(Orç.colAcum-IF(ISNUMBER(bm.colatual),bm.colatual)&gt;IF(Orç.quantLic&lt;ELETRICA!Orç.quant,Orç.quantLic,ELETRICA!Orç.quant),1)))*1</definedName>
    <definedName name="Orç.éGlosado" localSheetId="8">IF(Orç.colAdit=mediçao,IF(ISNUMBER(Orç.colAcum),IF(Orç.colAcum-IF(ISNUMBER(bm.colatual),bm.colatual)&gt;IF(Orç.quantLic&lt;'Lista-SPDA'!Orç.quant,Orç.quantLic,'Lista-SPDA'!Orç.quant),1)))*1</definedName>
    <definedName name="Orç.éGlosado" localSheetId="3">IF(Orç.colAdit=mediçao,IF(ISNUMBER(Orç.colAcum),IF(Orç.colAcum-IF(ISNUMBER(bm.colatual),bm.colatual)&gt;IF(Orç.quantLic&lt;serv.preliminares!Orç.quant,Orç.quantLic,serv.preliminares!Orç.quant),1)))*1</definedName>
    <definedName name="Orç.éGlosado">IF(Orç.colAdit=mediçao,IF(ISNUMBER(Orç.colAcum),IF(Orç.colAcum-IF(ISNUMBER(bm.colatual),bm.colatual)&gt;IF(Orç.quantLic&lt;Orç.quant,Orç.quantLic,Orç.quant),1)))*1</definedName>
    <definedName name="Orç.quant" localSheetId="7">IF(Orç.éAditado*ISNUMBER(Orç.quantAlt),Orç.quantAlt,Orç.quantLic)</definedName>
    <definedName name="Orç.quant" localSheetId="6">IF(Orç.éAditado*ISNUMBER(Orç.quantAlt),Orç.quantAlt,Orç.quantLic)</definedName>
    <definedName name="Orç.quant" localSheetId="8">IF('Lista-SPDA'!Orç.éAditado*ISNUMBER(Orç.quantAlt),Orç.quantAlt,Orç.quantLic)</definedName>
    <definedName name="Orç.quant" localSheetId="3">IF(Orç.éAditado*ISNUMBER(Orç.quantAlt),Orç.quantAlt,Orç.quantLic)</definedName>
    <definedName name="Orç.quant">IF(Orç.éAditado*ISNUMBER(Orç.quantAlt),Orç.quantAlt,Orç.quantLic)</definedName>
    <definedName name="Orç.quantAlt">'[1]Orçamento e Medição'!$H$13:$H$51</definedName>
    <definedName name="Orç.quantLic">'[1]Orçamento e Medição'!$F$13:$F$51</definedName>
    <definedName name="Popular" localSheetId="8">{#N/A,#N/A,FALSE,"Cronograma";#N/A,#N/A,FALSE,"Cronogr. 2"}</definedName>
    <definedName name="Popular">{#N/A,#N/A,FALSE,"Cronograma";#N/A,#N/A,FALSE,"Cronogr. 2"}</definedName>
    <definedName name="Res.éAditadoDepois" localSheetId="7">COUNTIF(OFFSET(Orç.colAdit,Res.posInicio,,Res.posDelta,1),"&gt;"&amp;mediçao)</definedName>
    <definedName name="Res.éAditadoDepois" localSheetId="6">COUNTIF(OFFSET(Orç.colAdit,Res.posInicio,,Res.posDelta,1),"&gt;"&amp;mediçao)</definedName>
    <definedName name="Res.éAditadoDepois" localSheetId="8">COUNTIF(OFFSET(Orç.colAdit,Res.posInicio,,Res.posDelta,1),"&gt;"&amp;mediçao)</definedName>
    <definedName name="Res.éAditadoDepois" localSheetId="3">COUNTIF(OFFSET(Orç.colAdit,Res.posInicio,,Res.posDelta,1),"&gt;"&amp;mediçao)</definedName>
    <definedName name="Res.éAditadoDepois">COUNTIF(OFFSET(Orç.colAdit,Res.posInicio,,Res.posDelta,1),"&gt;"&amp;mediçao)</definedName>
    <definedName name="Res.éAditadoNoPeriodo" localSheetId="7">COUNTIF(OFFSET(Orç.colAdit,Res.posInicio,,Res.posDelta,1),mediçao)</definedName>
    <definedName name="Res.éAditadoNoPeriodo" localSheetId="6">COUNTIF(OFFSET(Orç.colAdit,Res.posInicio,,Res.posDelta,1),mediçao)</definedName>
    <definedName name="Res.éAditadoNoPeriodo" localSheetId="8">COUNTIF(OFFSET(Orç.colAdit,Res.posInicio,,Res.posDelta,1),mediçao)</definedName>
    <definedName name="Res.éAditadoNoPeriodo" localSheetId="3">COUNTIF(OFFSET(Orç.colAdit,Res.posInicio,,Res.posDelta,1),mediçao)</definedName>
    <definedName name="Res.éAditadoNoPeriodo">COUNTIF(OFFSET(Orç.colAdit,Res.posInicio,,Res.posDelta,1),mediçao)</definedName>
    <definedName name="Res.posDelta">INDIRECT(ADDRESS(ROW(),16))</definedName>
    <definedName name="Res.posInicio">INDIRECT(ADDRESS(ROW(),15))</definedName>
    <definedName name="rio" localSheetId="8">{#N/A,#N/A,FALSE,"Cronograma";#N/A,#N/A,FALSE,"Cronogr. 2"}</definedName>
    <definedName name="rio">{#N/A,#N/A,FALSE,"Cronograma";#N/A,#N/A,FALSE,"Cronogr. 2"}</definedName>
    <definedName name="SINAPI_AC" localSheetId="7">#REF!</definedName>
    <definedName name="SINAPI_AC" localSheetId="6">#REF!</definedName>
    <definedName name="SINAPI_AC" localSheetId="8">#REF!</definedName>
    <definedName name="SINAPI_AC">#REF!</definedName>
    <definedName name="ss" localSheetId="8">{#N/A,#N/A,FALSE,"Cronograma";#N/A,#N/A,FALSE,"Cronogr. 2"}</definedName>
    <definedName name="ss">{#N/A,#N/A,FALSE,"Cronograma";#N/A,#N/A,FALSE,"Cronogr. 2"}</definedName>
    <definedName name="tabBM">'[1]Orçamento e Medição'!$Q$13:$AB$51</definedName>
    <definedName name="tabelaaço" localSheetId="7">#REF!</definedName>
    <definedName name="tabelaaço" localSheetId="6">#REF!</definedName>
    <definedName name="tabelaaço" localSheetId="8">#REF!</definedName>
    <definedName name="tabelaaço">#REF!</definedName>
    <definedName name="TipoContrato" localSheetId="7">#REF!</definedName>
    <definedName name="TipoContrato" localSheetId="6">#REF!</definedName>
    <definedName name="TipoContrato">#REF!</definedName>
    <definedName name="_xlnm.Print_Titles" localSheetId="0">' LICITAÇÃO'!$19:$19</definedName>
    <definedName name="wrn.Cronograma." localSheetId="8">{#N/A,#N/A,FALSE,"Cronograma";#N/A,#N/A,FALSE,"Cronogr. 2"}</definedName>
    <definedName name="wrn.Cronograma.">{#N/A,#N/A,FALSE,"Cronograma";#N/A,#N/A,FALSE,"Cronogr. 2"}</definedName>
    <definedName name="wrn.GERAL." localSheetId="8">{#N/A,#N/A,FALSE,"ET-CAPA";#N/A,#N/A,FALSE,"ET-PAG1";#N/A,#N/A,FALSE,"ET-PAG2";#N/A,#N/A,FALSE,"ET-PAG3";#N/A,#N/A,FALSE,"ET-PAG4";#N/A,#N/A,FALSE,"ET-PAG5"}</definedName>
    <definedName name="wrn.GERAL.">{#N/A,#N/A,FALSE,"ET-CAPA";#N/A,#N/A,FALSE,"ET-PAG1";#N/A,#N/A,FALSE,"ET-PAG2";#N/A,#N/A,FALSE,"ET-PAG3";#N/A,#N/A,FALSE,"ET-PAG4";#N/A,#N/A,FALSE,"ET-PAG5"}</definedName>
    <definedName name="wrn.PENDENCIAS." localSheetId="8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52511"/>
</workbook>
</file>

<file path=xl/calcChain.xml><?xml version="1.0" encoding="utf-8"?>
<calcChain xmlns="http://schemas.openxmlformats.org/spreadsheetml/2006/main">
  <c r="E38" i="45" l="1"/>
  <c r="E36" i="45"/>
  <c r="E34" i="45"/>
  <c r="E32" i="45"/>
  <c r="E30" i="45"/>
  <c r="E28" i="45"/>
  <c r="E26" i="45"/>
  <c r="E24" i="45"/>
  <c r="E22" i="45"/>
  <c r="E20" i="45"/>
  <c r="E18" i="45"/>
  <c r="E16" i="45"/>
  <c r="E14" i="45"/>
  <c r="E12" i="45"/>
  <c r="E10" i="45"/>
  <c r="I163" i="25"/>
  <c r="I161" i="25"/>
  <c r="E14" i="21"/>
  <c r="E13" i="21"/>
  <c r="E12" i="21"/>
  <c r="E11" i="21"/>
  <c r="E10" i="21"/>
  <c r="E9" i="21"/>
  <c r="C8" i="21"/>
  <c r="D7" i="21"/>
  <c r="L12" i="49"/>
  <c r="L11" i="49"/>
  <c r="L10" i="49"/>
  <c r="L9" i="49"/>
  <c r="L8" i="49"/>
  <c r="L7" i="49"/>
  <c r="L8" i="50"/>
  <c r="K8" i="50"/>
  <c r="L7" i="50"/>
  <c r="K7" i="50"/>
  <c r="L9" i="51"/>
  <c r="L8" i="51"/>
  <c r="L7" i="51"/>
  <c r="L6" i="51"/>
  <c r="L6" i="52"/>
  <c r="G23" i="48"/>
  <c r="K23" i="48" s="1"/>
  <c r="L23" i="48" s="1"/>
  <c r="L24" i="48" s="1"/>
  <c r="L17" i="48"/>
  <c r="L16" i="48"/>
  <c r="L15" i="48"/>
  <c r="L18" i="48" s="1"/>
  <c r="L7" i="48"/>
  <c r="L8" i="48" s="1"/>
  <c r="K7" i="48"/>
  <c r="M18" i="46"/>
  <c r="M17" i="46"/>
  <c r="M11" i="46"/>
  <c r="M10" i="46"/>
  <c r="M9" i="46"/>
  <c r="M8" i="46"/>
  <c r="M12" i="46" s="1"/>
  <c r="G138" i="25" s="1"/>
  <c r="L41" i="47"/>
  <c r="L40" i="47"/>
  <c r="L39" i="47"/>
  <c r="L42" i="47" s="1"/>
  <c r="K27" i="47"/>
  <c r="L27" i="47" s="1"/>
  <c r="L28" i="47" s="1"/>
  <c r="G27" i="47"/>
  <c r="K22" i="47"/>
  <c r="L22" i="47" s="1"/>
  <c r="L23" i="47" s="1"/>
  <c r="G22" i="47"/>
  <c r="L15" i="47"/>
  <c r="L14" i="47"/>
  <c r="L13" i="47"/>
  <c r="L16" i="47" s="1"/>
  <c r="L8" i="47"/>
  <c r="L7" i="47"/>
  <c r="K7" i="47"/>
  <c r="K118" i="53"/>
  <c r="L118" i="53" s="1"/>
  <c r="J118" i="53"/>
  <c r="G118" i="53"/>
  <c r="L117" i="53"/>
  <c r="K117" i="53"/>
  <c r="J117" i="53"/>
  <c r="G117" i="53"/>
  <c r="K116" i="53"/>
  <c r="L119" i="53" s="1"/>
  <c r="G77" i="25" s="1"/>
  <c r="J116" i="53"/>
  <c r="G116" i="53"/>
  <c r="K109" i="53"/>
  <c r="L109" i="53" s="1"/>
  <c r="G109" i="53"/>
  <c r="K108" i="53"/>
  <c r="L108" i="53" s="1"/>
  <c r="G108" i="53"/>
  <c r="K107" i="53"/>
  <c r="L107" i="53" s="1"/>
  <c r="G107" i="53"/>
  <c r="L100" i="53"/>
  <c r="K100" i="53"/>
  <c r="J100" i="53"/>
  <c r="K99" i="53"/>
  <c r="L99" i="53" s="1"/>
  <c r="K98" i="53"/>
  <c r="L98" i="53" s="1"/>
  <c r="L101" i="53" s="1"/>
  <c r="J98" i="53"/>
  <c r="L91" i="53"/>
  <c r="K91" i="53"/>
  <c r="L90" i="53"/>
  <c r="K90" i="53"/>
  <c r="K89" i="53"/>
  <c r="L89" i="53" s="1"/>
  <c r="L88" i="53"/>
  <c r="K88" i="53"/>
  <c r="L87" i="53"/>
  <c r="K87" i="53"/>
  <c r="L86" i="53"/>
  <c r="K86" i="53"/>
  <c r="K85" i="53"/>
  <c r="L85" i="53" s="1"/>
  <c r="K78" i="53"/>
  <c r="L78" i="53" s="1"/>
  <c r="K77" i="53"/>
  <c r="L77" i="53" s="1"/>
  <c r="L76" i="53"/>
  <c r="K76" i="53"/>
  <c r="K75" i="53"/>
  <c r="L75" i="53" s="1"/>
  <c r="L79" i="53" s="1"/>
  <c r="L68" i="53"/>
  <c r="K68" i="53"/>
  <c r="L67" i="53"/>
  <c r="K67" i="53"/>
  <c r="K66" i="53"/>
  <c r="L66" i="53" s="1"/>
  <c r="L65" i="53"/>
  <c r="L69" i="53" s="1"/>
  <c r="K65" i="53"/>
  <c r="K58" i="53"/>
  <c r="L58" i="53" s="1"/>
  <c r="K57" i="53"/>
  <c r="L57" i="53" s="1"/>
  <c r="K56" i="53"/>
  <c r="L56" i="53" s="1"/>
  <c r="K55" i="53"/>
  <c r="L55" i="53" s="1"/>
  <c r="K54" i="53"/>
  <c r="L54" i="53" s="1"/>
  <c r="K53" i="53"/>
  <c r="L53" i="53" s="1"/>
  <c r="K52" i="53"/>
  <c r="L52" i="53" s="1"/>
  <c r="K51" i="53"/>
  <c r="L51" i="53" s="1"/>
  <c r="K50" i="53"/>
  <c r="L50" i="53" s="1"/>
  <c r="K42" i="53"/>
  <c r="L42" i="53" s="1"/>
  <c r="J42" i="53"/>
  <c r="K41" i="53"/>
  <c r="J41" i="53" s="1"/>
  <c r="L40" i="53"/>
  <c r="K40" i="53"/>
  <c r="J40" i="53" s="1"/>
  <c r="K39" i="53"/>
  <c r="L39" i="53" s="1"/>
  <c r="L38" i="53"/>
  <c r="K38" i="53"/>
  <c r="J38" i="53"/>
  <c r="K37" i="53"/>
  <c r="L37" i="53" s="1"/>
  <c r="L36" i="53"/>
  <c r="K36" i="53"/>
  <c r="J36" i="53"/>
  <c r="K35" i="53"/>
  <c r="L35" i="53" s="1"/>
  <c r="K29" i="53"/>
  <c r="L29" i="53" s="1"/>
  <c r="G29" i="53"/>
  <c r="L28" i="53"/>
  <c r="K28" i="53"/>
  <c r="G28" i="53"/>
  <c r="K27" i="53"/>
  <c r="L27" i="53" s="1"/>
  <c r="G27" i="53"/>
  <c r="L26" i="53"/>
  <c r="K26" i="53"/>
  <c r="G26" i="53"/>
  <c r="K25" i="53"/>
  <c r="L25" i="53" s="1"/>
  <c r="G25" i="53"/>
  <c r="L24" i="53"/>
  <c r="K24" i="53"/>
  <c r="G24" i="53"/>
  <c r="K23" i="53"/>
  <c r="L23" i="53" s="1"/>
  <c r="L30" i="53" s="1"/>
  <c r="G23" i="53"/>
  <c r="L22" i="53"/>
  <c r="K22" i="53"/>
  <c r="G22" i="53"/>
  <c r="L15" i="53"/>
  <c r="K15" i="53"/>
  <c r="J15" i="53"/>
  <c r="G15" i="53"/>
  <c r="L14" i="53"/>
  <c r="K14" i="53"/>
  <c r="J14" i="53"/>
  <c r="G14" i="53"/>
  <c r="L13" i="53"/>
  <c r="K13" i="53"/>
  <c r="J13" i="53"/>
  <c r="G13" i="53"/>
  <c r="L12" i="53"/>
  <c r="K12" i="53"/>
  <c r="J12" i="53"/>
  <c r="G12" i="53"/>
  <c r="L11" i="53"/>
  <c r="K11" i="53"/>
  <c r="J11" i="53" s="1"/>
  <c r="G11" i="53"/>
  <c r="L10" i="53"/>
  <c r="K10" i="53"/>
  <c r="J10" i="53"/>
  <c r="G10" i="53"/>
  <c r="L9" i="53"/>
  <c r="K9" i="53"/>
  <c r="J9" i="53" s="1"/>
  <c r="G9" i="53"/>
  <c r="L8" i="53"/>
  <c r="K8" i="53"/>
  <c r="J8" i="53"/>
  <c r="G8" i="53"/>
  <c r="E3" i="58"/>
  <c r="G40" i="57"/>
  <c r="G39" i="57"/>
  <c r="G38" i="57"/>
  <c r="G32" i="57"/>
  <c r="G31" i="57"/>
  <c r="G25" i="57"/>
  <c r="G24" i="57"/>
  <c r="G23" i="57"/>
  <c r="G22" i="57"/>
  <c r="E15" i="57"/>
  <c r="G15" i="57" s="1"/>
  <c r="G16" i="57" s="1"/>
  <c r="G8" i="57"/>
  <c r="G9" i="57" s="1"/>
  <c r="F8" i="57"/>
  <c r="H15" i="56"/>
  <c r="H14" i="56"/>
  <c r="H13" i="56"/>
  <c r="G13" i="56"/>
  <c r="H12" i="56"/>
  <c r="H11" i="56"/>
  <c r="H10" i="56"/>
  <c r="C9" i="56"/>
  <c r="H9" i="56" s="1"/>
  <c r="H8" i="56"/>
  <c r="G8" i="56"/>
  <c r="C7" i="56"/>
  <c r="H7" i="56" s="1"/>
  <c r="G97" i="25" s="1"/>
  <c r="C6" i="56"/>
  <c r="H6" i="56" s="1"/>
  <c r="F67" i="43"/>
  <c r="F69" i="43" s="1"/>
  <c r="G139" i="25" s="1"/>
  <c r="E67" i="43"/>
  <c r="E66" i="43"/>
  <c r="M60" i="43"/>
  <c r="F54" i="43"/>
  <c r="M54" i="43" s="1"/>
  <c r="F53" i="43"/>
  <c r="M53" i="43" s="1"/>
  <c r="M52" i="43"/>
  <c r="F52" i="43"/>
  <c r="M51" i="43"/>
  <c r="M50" i="43"/>
  <c r="M49" i="43"/>
  <c r="M48" i="43"/>
  <c r="M47" i="43"/>
  <c r="K40" i="43"/>
  <c r="M40" i="43" s="1"/>
  <c r="M41" i="43" s="1"/>
  <c r="M33" i="43"/>
  <c r="M34" i="43" s="1"/>
  <c r="G146" i="25" s="1"/>
  <c r="K33" i="43"/>
  <c r="K26" i="43"/>
  <c r="M26" i="43" s="1"/>
  <c r="M27" i="43" s="1"/>
  <c r="M21" i="43"/>
  <c r="M22" i="43" s="1"/>
  <c r="G147" i="25" s="1"/>
  <c r="K21" i="43"/>
  <c r="M15" i="43"/>
  <c r="G143" i="25" s="1"/>
  <c r="M14" i="43"/>
  <c r="M9" i="43"/>
  <c r="G141" i="25" s="1"/>
  <c r="K8" i="43"/>
  <c r="M8" i="43" s="1"/>
  <c r="L29" i="37"/>
  <c r="L28" i="37"/>
  <c r="L27" i="37"/>
  <c r="L30" i="37" s="1"/>
  <c r="K19" i="37"/>
  <c r="L19" i="37" s="1"/>
  <c r="L20" i="37" s="1"/>
  <c r="G19" i="37"/>
  <c r="K14" i="37"/>
  <c r="L14" i="37" s="1"/>
  <c r="L15" i="37" s="1"/>
  <c r="G14" i="37"/>
  <c r="L8" i="37"/>
  <c r="G140" i="25" s="1"/>
  <c r="L7" i="37"/>
  <c r="K7" i="37"/>
  <c r="H18" i="55"/>
  <c r="H14" i="55"/>
  <c r="H13" i="55"/>
  <c r="H12" i="55"/>
  <c r="C11" i="55"/>
  <c r="H11" i="55" s="1"/>
  <c r="H10" i="55"/>
  <c r="H9" i="55"/>
  <c r="F9" i="55"/>
  <c r="H8" i="55"/>
  <c r="H7" i="55"/>
  <c r="H6" i="55"/>
  <c r="X139" i="54"/>
  <c r="T139" i="54"/>
  <c r="W139" i="54" s="1"/>
  <c r="S139" i="54"/>
  <c r="R139" i="54"/>
  <c r="W138" i="54"/>
  <c r="X138" i="54" s="1"/>
  <c r="T138" i="54"/>
  <c r="S138" i="54"/>
  <c r="R138" i="54"/>
  <c r="X137" i="54"/>
  <c r="S137" i="54"/>
  <c r="R137" i="54"/>
  <c r="T137" i="54" s="1"/>
  <c r="W137" i="54" s="1"/>
  <c r="W136" i="54"/>
  <c r="X136" i="54" s="1"/>
  <c r="S136" i="54"/>
  <c r="R136" i="54"/>
  <c r="T136" i="54" s="1"/>
  <c r="T135" i="54"/>
  <c r="W135" i="54" s="1"/>
  <c r="X135" i="54" s="1"/>
  <c r="S135" i="54"/>
  <c r="R135" i="54"/>
  <c r="W134" i="54"/>
  <c r="X134" i="54" s="1"/>
  <c r="T134" i="54"/>
  <c r="S134" i="54"/>
  <c r="R134" i="54"/>
  <c r="T133" i="54"/>
  <c r="W133" i="54" s="1"/>
  <c r="X133" i="54" s="1"/>
  <c r="S133" i="54"/>
  <c r="R133" i="54"/>
  <c r="S132" i="54"/>
  <c r="R132" i="54"/>
  <c r="T132" i="54" s="1"/>
  <c r="W132" i="54" s="1"/>
  <c r="X132" i="54" s="1"/>
  <c r="X131" i="54"/>
  <c r="T131" i="54"/>
  <c r="W131" i="54" s="1"/>
  <c r="S131" i="54"/>
  <c r="R131" i="54"/>
  <c r="W130" i="54"/>
  <c r="X130" i="54" s="1"/>
  <c r="T130" i="54"/>
  <c r="S130" i="54"/>
  <c r="R130" i="54"/>
  <c r="X129" i="54"/>
  <c r="S129" i="54"/>
  <c r="R129" i="54"/>
  <c r="T129" i="54" s="1"/>
  <c r="W129" i="54" s="1"/>
  <c r="Z123" i="54"/>
  <c r="AA123" i="54" s="1"/>
  <c r="AB123" i="54" s="1"/>
  <c r="R123" i="54"/>
  <c r="S123" i="54" s="1"/>
  <c r="W123" i="54" s="1"/>
  <c r="X123" i="54" s="1"/>
  <c r="AA122" i="54"/>
  <c r="AB122" i="54" s="1"/>
  <c r="Z122" i="54"/>
  <c r="X122" i="54"/>
  <c r="S122" i="54"/>
  <c r="W122" i="54" s="1"/>
  <c r="R122" i="54"/>
  <c r="Z121" i="54"/>
  <c r="AA121" i="54" s="1"/>
  <c r="AB121" i="54" s="1"/>
  <c r="W121" i="54"/>
  <c r="X121" i="54" s="1"/>
  <c r="R121" i="54"/>
  <c r="S121" i="54" s="1"/>
  <c r="AA120" i="54"/>
  <c r="AB120" i="54" s="1"/>
  <c r="Z120" i="54"/>
  <c r="X120" i="54"/>
  <c r="S120" i="54"/>
  <c r="W120" i="54" s="1"/>
  <c r="R120" i="54"/>
  <c r="Z119" i="54"/>
  <c r="AA119" i="54" s="1"/>
  <c r="AB119" i="54" s="1"/>
  <c r="W119" i="54"/>
  <c r="X119" i="54" s="1"/>
  <c r="R119" i="54"/>
  <c r="S119" i="54" s="1"/>
  <c r="S118" i="54"/>
  <c r="W118" i="54" s="1"/>
  <c r="X118" i="54" s="1"/>
  <c r="R118" i="54"/>
  <c r="Z118" i="54" s="1"/>
  <c r="AA118" i="54" s="1"/>
  <c r="AB118" i="54" s="1"/>
  <c r="R117" i="54"/>
  <c r="AA116" i="54"/>
  <c r="AB116" i="54" s="1"/>
  <c r="S116" i="54"/>
  <c r="W116" i="54" s="1"/>
  <c r="X116" i="54" s="1"/>
  <c r="R116" i="54"/>
  <c r="Z116" i="54" s="1"/>
  <c r="AB115" i="54"/>
  <c r="Z115" i="54"/>
  <c r="AA115" i="54" s="1"/>
  <c r="R115" i="54"/>
  <c r="S115" i="54" s="1"/>
  <c r="W115" i="54" s="1"/>
  <c r="X115" i="54" s="1"/>
  <c r="AA114" i="54"/>
  <c r="AB114" i="54" s="1"/>
  <c r="Z114" i="54"/>
  <c r="X114" i="54"/>
  <c r="S114" i="54"/>
  <c r="W114" i="54" s="1"/>
  <c r="R114" i="54"/>
  <c r="AB113" i="54"/>
  <c r="Z113" i="54"/>
  <c r="AA113" i="54" s="1"/>
  <c r="R113" i="54"/>
  <c r="S113" i="54" s="1"/>
  <c r="W113" i="54" s="1"/>
  <c r="X113" i="54" s="1"/>
  <c r="W107" i="54"/>
  <c r="X107" i="54" s="1"/>
  <c r="T107" i="54"/>
  <c r="X106" i="54"/>
  <c r="T106" i="54"/>
  <c r="W106" i="54" s="1"/>
  <c r="W105" i="54"/>
  <c r="X105" i="54" s="1"/>
  <c r="T105" i="54"/>
  <c r="T104" i="54"/>
  <c r="W104" i="54" s="1"/>
  <c r="X104" i="54" s="1"/>
  <c r="W103" i="54"/>
  <c r="X103" i="54" s="1"/>
  <c r="T103" i="54"/>
  <c r="X102" i="54"/>
  <c r="T102" i="54"/>
  <c r="W102" i="54" s="1"/>
  <c r="T101" i="54"/>
  <c r="W101" i="54" s="1"/>
  <c r="X101" i="54" s="1"/>
  <c r="K101" i="54"/>
  <c r="L101" i="54" s="1"/>
  <c r="L102" i="54" s="1"/>
  <c r="H101" i="54"/>
  <c r="W100" i="54"/>
  <c r="X100" i="54" s="1"/>
  <c r="T100" i="54"/>
  <c r="X99" i="54"/>
  <c r="T99" i="54"/>
  <c r="W99" i="54" s="1"/>
  <c r="W98" i="54"/>
  <c r="X98" i="54" s="1"/>
  <c r="T98" i="54"/>
  <c r="X97" i="54"/>
  <c r="W97" i="54"/>
  <c r="T97" i="54"/>
  <c r="F94" i="54"/>
  <c r="K94" i="54" s="1"/>
  <c r="L94" i="54" s="1"/>
  <c r="L95" i="54" s="1"/>
  <c r="X90" i="54"/>
  <c r="V90" i="54"/>
  <c r="X89" i="54"/>
  <c r="V89" i="54"/>
  <c r="X88" i="54"/>
  <c r="V88" i="54"/>
  <c r="V87" i="54"/>
  <c r="X87" i="54" s="1"/>
  <c r="K87" i="54"/>
  <c r="L87" i="54" s="1"/>
  <c r="L88" i="54" s="1"/>
  <c r="D109" i="54" s="1"/>
  <c r="G50" i="25" s="1"/>
  <c r="I87" i="54"/>
  <c r="E101" i="54" s="1"/>
  <c r="G87" i="54"/>
  <c r="E87" i="54"/>
  <c r="V86" i="54"/>
  <c r="X86" i="54" s="1"/>
  <c r="X85" i="54"/>
  <c r="V85" i="54"/>
  <c r="X84" i="54"/>
  <c r="V84" i="54"/>
  <c r="X83" i="54"/>
  <c r="V83" i="54"/>
  <c r="V82" i="54"/>
  <c r="X82" i="54" s="1"/>
  <c r="X81" i="54"/>
  <c r="V81" i="54"/>
  <c r="V80" i="54"/>
  <c r="X80" i="54" s="1"/>
  <c r="G80" i="54"/>
  <c r="E80" i="54"/>
  <c r="K80" i="54" s="1"/>
  <c r="D64" i="54"/>
  <c r="G37" i="25" s="1"/>
  <c r="T42" i="54"/>
  <c r="R42" i="54"/>
  <c r="Q42" i="54"/>
  <c r="H42" i="54"/>
  <c r="G42" i="54" s="1"/>
  <c r="K42" i="54" s="1"/>
  <c r="L42" i="54" s="1"/>
  <c r="L43" i="54" s="1"/>
  <c r="F42" i="54"/>
  <c r="E42" i="54"/>
  <c r="W35" i="54"/>
  <c r="V35" i="54"/>
  <c r="X35" i="54" s="1"/>
  <c r="X36" i="54" s="1"/>
  <c r="V56" i="54" s="1"/>
  <c r="K35" i="54"/>
  <c r="J35" i="54" s="1"/>
  <c r="L35" i="54" s="1"/>
  <c r="L36" i="54" s="1"/>
  <c r="W28" i="54"/>
  <c r="X28" i="54" s="1"/>
  <c r="X29" i="54" s="1"/>
  <c r="L28" i="54"/>
  <c r="L29" i="54" s="1"/>
  <c r="K28" i="54"/>
  <c r="W21" i="54"/>
  <c r="V21" i="54" s="1"/>
  <c r="X21" i="54" s="1"/>
  <c r="X22" i="54" s="1"/>
  <c r="K21" i="54"/>
  <c r="J21" i="54" s="1"/>
  <c r="L21" i="54" s="1"/>
  <c r="L22" i="54" s="1"/>
  <c r="X15" i="54"/>
  <c r="X14" i="54"/>
  <c r="W14" i="54"/>
  <c r="L14" i="54"/>
  <c r="K14" i="54"/>
  <c r="L15" i="54" s="1"/>
  <c r="X7" i="54"/>
  <c r="X8" i="54" s="1"/>
  <c r="W7" i="54"/>
  <c r="V7" i="54"/>
  <c r="K7" i="54"/>
  <c r="J7" i="54" s="1"/>
  <c r="L7" i="54" s="1"/>
  <c r="L8" i="54" s="1"/>
  <c r="B47" i="45"/>
  <c r="C38" i="45"/>
  <c r="C36" i="45"/>
  <c r="C34" i="45"/>
  <c r="C32" i="45"/>
  <c r="C30" i="45"/>
  <c r="C28" i="45"/>
  <c r="C26" i="45"/>
  <c r="C24" i="45"/>
  <c r="C22" i="45"/>
  <c r="C20" i="45"/>
  <c r="C18" i="45"/>
  <c r="C16" i="45"/>
  <c r="C14" i="45"/>
  <c r="C12" i="45"/>
  <c r="C10" i="45"/>
  <c r="C6" i="45"/>
  <c r="L147" i="25"/>
  <c r="H147" i="25" s="1"/>
  <c r="L146" i="25"/>
  <c r="H146" i="25" s="1"/>
  <c r="L145" i="25"/>
  <c r="H145" i="25" s="1"/>
  <c r="I145" i="25" s="1"/>
  <c r="G145" i="25"/>
  <c r="L144" i="25"/>
  <c r="H144" i="25" s="1"/>
  <c r="G144" i="25"/>
  <c r="L143" i="25"/>
  <c r="H143" i="25" s="1"/>
  <c r="L142" i="25"/>
  <c r="H142" i="25" s="1"/>
  <c r="L141" i="25"/>
  <c r="H141" i="25" s="1"/>
  <c r="L140" i="25"/>
  <c r="H140" i="25" s="1"/>
  <c r="L139" i="25"/>
  <c r="H139" i="25" s="1"/>
  <c r="L138" i="25"/>
  <c r="H138" i="25" s="1"/>
  <c r="L136" i="25"/>
  <c r="H136" i="25" s="1"/>
  <c r="I136" i="25" s="1"/>
  <c r="L134" i="25"/>
  <c r="H134" i="25" s="1"/>
  <c r="G134" i="25"/>
  <c r="L131" i="25"/>
  <c r="H131" i="25"/>
  <c r="L129" i="25"/>
  <c r="H129" i="25" s="1"/>
  <c r="L128" i="25"/>
  <c r="H128" i="25" s="1"/>
  <c r="L125" i="25"/>
  <c r="H125" i="25" s="1"/>
  <c r="G125" i="25"/>
  <c r="L122" i="25"/>
  <c r="H122" i="25" s="1"/>
  <c r="G122" i="25"/>
  <c r="L121" i="25"/>
  <c r="H121" i="25" s="1"/>
  <c r="G121" i="25"/>
  <c r="L120" i="25"/>
  <c r="H120" i="25" s="1"/>
  <c r="G120" i="25"/>
  <c r="L119" i="25"/>
  <c r="H119" i="25" s="1"/>
  <c r="G119" i="25"/>
  <c r="L118" i="25"/>
  <c r="H118" i="25" s="1"/>
  <c r="G118" i="25"/>
  <c r="I118" i="25" s="1"/>
  <c r="L117" i="25"/>
  <c r="H117" i="25" s="1"/>
  <c r="I117" i="25" s="1"/>
  <c r="G117" i="25"/>
  <c r="L116" i="25"/>
  <c r="H116" i="25" s="1"/>
  <c r="G116" i="25"/>
  <c r="L115" i="25"/>
  <c r="H115" i="25" s="1"/>
  <c r="G115" i="25"/>
  <c r="I115" i="25" s="1"/>
  <c r="L114" i="25"/>
  <c r="H114" i="25" s="1"/>
  <c r="G114" i="25"/>
  <c r="L113" i="25"/>
  <c r="H113" i="25" s="1"/>
  <c r="G113" i="25"/>
  <c r="L112" i="25"/>
  <c r="H112" i="25" s="1"/>
  <c r="G112" i="25"/>
  <c r="L111" i="25"/>
  <c r="H111" i="25" s="1"/>
  <c r="G111" i="25"/>
  <c r="L110" i="25"/>
  <c r="H110" i="25" s="1"/>
  <c r="G110" i="25"/>
  <c r="L109" i="25"/>
  <c r="H109" i="25" s="1"/>
  <c r="G109" i="25"/>
  <c r="L108" i="25"/>
  <c r="H108" i="25" s="1"/>
  <c r="G108" i="25"/>
  <c r="L107" i="25"/>
  <c r="H107" i="25" s="1"/>
  <c r="G107" i="25"/>
  <c r="I107" i="25" s="1"/>
  <c r="L106" i="25"/>
  <c r="H106" i="25" s="1"/>
  <c r="I106" i="25" s="1"/>
  <c r="G106" i="25"/>
  <c r="L105" i="25"/>
  <c r="H105" i="25" s="1"/>
  <c r="G105" i="25"/>
  <c r="I103" i="25"/>
  <c r="L102" i="25"/>
  <c r="H102" i="25" s="1"/>
  <c r="G102" i="25"/>
  <c r="L100" i="25"/>
  <c r="H100" i="25" s="1"/>
  <c r="G100" i="25"/>
  <c r="L99" i="25"/>
  <c r="H99" i="25" s="1"/>
  <c r="G99" i="25"/>
  <c r="L97" i="25"/>
  <c r="H97" i="25" s="1"/>
  <c r="L96" i="25"/>
  <c r="H96" i="25" s="1"/>
  <c r="I96" i="25" s="1"/>
  <c r="G96" i="25"/>
  <c r="L94" i="25"/>
  <c r="H94" i="25" s="1"/>
  <c r="G94" i="25"/>
  <c r="L93" i="25"/>
  <c r="H93" i="25" s="1"/>
  <c r="G93" i="25"/>
  <c r="L91" i="25"/>
  <c r="H91" i="25" s="1"/>
  <c r="G91" i="25"/>
  <c r="L88" i="25"/>
  <c r="H88" i="25" s="1"/>
  <c r="G88" i="25"/>
  <c r="L86" i="25"/>
  <c r="H86" i="25" s="1"/>
  <c r="G86" i="25"/>
  <c r="L85" i="25"/>
  <c r="H85" i="25" s="1"/>
  <c r="G85" i="25"/>
  <c r="L84" i="25"/>
  <c r="H84" i="25" s="1"/>
  <c r="G84" i="25"/>
  <c r="L83" i="25"/>
  <c r="H83" i="25" s="1"/>
  <c r="G83" i="25"/>
  <c r="L82" i="25"/>
  <c r="H82" i="25" s="1"/>
  <c r="G82" i="25"/>
  <c r="L79" i="25"/>
  <c r="H79" i="25" s="1"/>
  <c r="G79" i="25"/>
  <c r="L77" i="25"/>
  <c r="H77" i="25" s="1"/>
  <c r="L75" i="25"/>
  <c r="H75" i="25" s="1"/>
  <c r="L74" i="25"/>
  <c r="H74" i="25" s="1"/>
  <c r="L73" i="25"/>
  <c r="H73" i="25" s="1"/>
  <c r="L70" i="25"/>
  <c r="H70" i="25" s="1"/>
  <c r="L67" i="25"/>
  <c r="H67" i="25" s="1"/>
  <c r="G67" i="25"/>
  <c r="L65" i="25"/>
  <c r="H65" i="25" s="1"/>
  <c r="L64" i="25"/>
  <c r="H64" i="25" s="1"/>
  <c r="G64" i="25"/>
  <c r="L61" i="25"/>
  <c r="H61" i="25"/>
  <c r="G61" i="25"/>
  <c r="L58" i="25"/>
  <c r="H58" i="25" s="1"/>
  <c r="L57" i="25"/>
  <c r="H57" i="25" s="1"/>
  <c r="G57" i="25"/>
  <c r="L54" i="25"/>
  <c r="H54" i="25" s="1"/>
  <c r="L53" i="25"/>
  <c r="H53" i="25" s="1"/>
  <c r="L52" i="25"/>
  <c r="H52" i="25" s="1"/>
  <c r="L51" i="25"/>
  <c r="H51" i="25" s="1"/>
  <c r="L50" i="25"/>
  <c r="H50" i="25" s="1"/>
  <c r="L48" i="25"/>
  <c r="H48" i="25" s="1"/>
  <c r="L47" i="25"/>
  <c r="H47" i="25" s="1"/>
  <c r="L46" i="25"/>
  <c r="H46" i="25" s="1"/>
  <c r="L45" i="25"/>
  <c r="H45" i="25" s="1"/>
  <c r="L42" i="25"/>
  <c r="H42" i="25" s="1"/>
  <c r="L40" i="25"/>
  <c r="H40" i="25" s="1"/>
  <c r="G40" i="25"/>
  <c r="L39" i="25"/>
  <c r="H39" i="25" s="1"/>
  <c r="L37" i="25"/>
  <c r="H37" i="25" s="1"/>
  <c r="L36" i="25"/>
  <c r="H36" i="25" s="1"/>
  <c r="L33" i="25"/>
  <c r="H33" i="25" s="1"/>
  <c r="G33" i="25"/>
  <c r="L32" i="25"/>
  <c r="H32" i="25" s="1"/>
  <c r="L31" i="25"/>
  <c r="H31" i="25" s="1"/>
  <c r="G31" i="25"/>
  <c r="L30" i="25"/>
  <c r="H30" i="25" s="1"/>
  <c r="G30" i="25"/>
  <c r="L28" i="25"/>
  <c r="H28" i="25" s="1"/>
  <c r="G28" i="25"/>
  <c r="L27" i="25"/>
  <c r="H27" i="25" s="1"/>
  <c r="G27" i="25"/>
  <c r="L24" i="25"/>
  <c r="H24" i="25" s="1"/>
  <c r="G24" i="25"/>
  <c r="L22" i="25"/>
  <c r="H22" i="25" s="1"/>
  <c r="I22" i="25" s="1"/>
  <c r="G22" i="25"/>
  <c r="I122" i="25" l="1"/>
  <c r="I61" i="25"/>
  <c r="I20" i="45" s="1"/>
  <c r="I100" i="25"/>
  <c r="I134" i="25"/>
  <c r="I27" i="25"/>
  <c r="I108" i="25"/>
  <c r="I112" i="25"/>
  <c r="I105" i="25"/>
  <c r="I97" i="25"/>
  <c r="I88" i="25"/>
  <c r="I111" i="25"/>
  <c r="I84" i="25"/>
  <c r="I125" i="25"/>
  <c r="K34" i="45" s="1"/>
  <c r="I57" i="25"/>
  <c r="I109" i="25"/>
  <c r="I113" i="25"/>
  <c r="I32" i="25"/>
  <c r="I93" i="25"/>
  <c r="I121" i="25"/>
  <c r="I30" i="25"/>
  <c r="I144" i="25"/>
  <c r="I37" i="25"/>
  <c r="I31" i="25"/>
  <c r="I86" i="25"/>
  <c r="I116" i="25"/>
  <c r="I119" i="25"/>
  <c r="I50" i="25"/>
  <c r="I120" i="25"/>
  <c r="I33" i="25"/>
  <c r="I110" i="25"/>
  <c r="I99" i="25"/>
  <c r="I24" i="25"/>
  <c r="I28" i="25"/>
  <c r="I114" i="25"/>
  <c r="I77" i="25"/>
  <c r="X57" i="54"/>
  <c r="X56" i="54"/>
  <c r="X124" i="54"/>
  <c r="D112" i="54" s="1"/>
  <c r="G52" i="25" s="1"/>
  <c r="I52" i="25" s="1"/>
  <c r="I82" i="25"/>
  <c r="V49" i="54"/>
  <c r="X49" i="54" s="1"/>
  <c r="X50" i="54" s="1"/>
  <c r="L16" i="53"/>
  <c r="D65" i="54"/>
  <c r="F9" i="50"/>
  <c r="S117" i="54"/>
  <c r="W117" i="54" s="1"/>
  <c r="X117" i="54" s="1"/>
  <c r="Z117" i="54"/>
  <c r="AA117" i="54" s="1"/>
  <c r="AB117" i="54" s="1"/>
  <c r="L59" i="53"/>
  <c r="G58" i="25" s="1"/>
  <c r="I58" i="25" s="1"/>
  <c r="I85" i="25"/>
  <c r="I102" i="25"/>
  <c r="J80" i="54"/>
  <c r="L80" i="54" s="1"/>
  <c r="L81" i="54" s="1"/>
  <c r="I147" i="25"/>
  <c r="M55" i="43"/>
  <c r="X108" i="54"/>
  <c r="D108" i="54" s="1"/>
  <c r="G51" i="25" s="1"/>
  <c r="I51" i="25" s="1"/>
  <c r="X140" i="54"/>
  <c r="D111" i="54" s="1"/>
  <c r="G53" i="25" s="1"/>
  <c r="I53" i="25" s="1"/>
  <c r="L25" i="48"/>
  <c r="I40" i="25"/>
  <c r="I67" i="25"/>
  <c r="I83" i="25"/>
  <c r="I94" i="25"/>
  <c r="D67" i="54"/>
  <c r="G45" i="25" s="1"/>
  <c r="I45" i="25" s="1"/>
  <c r="X91" i="54"/>
  <c r="I140" i="25"/>
  <c r="I138" i="25"/>
  <c r="I143" i="25"/>
  <c r="D63" i="54"/>
  <c r="G36" i="25" s="1"/>
  <c r="I36" i="25" s="1"/>
  <c r="J49" i="54"/>
  <c r="L49" i="54" s="1"/>
  <c r="L50" i="54" s="1"/>
  <c r="D69" i="54" s="1"/>
  <c r="G39" i="25" s="1"/>
  <c r="I39" i="25" s="1"/>
  <c r="I139" i="25"/>
  <c r="L92" i="53"/>
  <c r="G131" i="25" s="1"/>
  <c r="I131" i="25" s="1"/>
  <c r="J56" i="54"/>
  <c r="D66" i="54"/>
  <c r="G47" i="25" s="1"/>
  <c r="I47" i="25" s="1"/>
  <c r="I64" i="25"/>
  <c r="I79" i="25"/>
  <c r="I91" i="25"/>
  <c r="S42" i="54"/>
  <c r="W42" i="54" s="1"/>
  <c r="X42" i="54" s="1"/>
  <c r="X43" i="54" s="1"/>
  <c r="D68" i="54" s="1"/>
  <c r="G46" i="25" s="1"/>
  <c r="I46" i="25" s="1"/>
  <c r="L21" i="37"/>
  <c r="G142" i="25" s="1"/>
  <c r="I142" i="25" s="1"/>
  <c r="I141" i="25"/>
  <c r="I146" i="25"/>
  <c r="L29" i="47"/>
  <c r="G65" i="25" s="1"/>
  <c r="I65" i="25" s="1"/>
  <c r="L110" i="53"/>
  <c r="J39" i="53"/>
  <c r="L41" i="53"/>
  <c r="J108" i="53"/>
  <c r="J37" i="53"/>
  <c r="L116" i="53"/>
  <c r="J35" i="53"/>
  <c r="J99" i="53"/>
  <c r="J107" i="53"/>
  <c r="J109" i="53"/>
  <c r="H20" i="45" l="1"/>
  <c r="K30" i="45"/>
  <c r="F12" i="45"/>
  <c r="J28" i="45"/>
  <c r="H38" i="45"/>
  <c r="K38" i="45"/>
  <c r="J18" i="45"/>
  <c r="H18" i="45"/>
  <c r="I18" i="45"/>
  <c r="K9" i="50"/>
  <c r="L9" i="50"/>
  <c r="L10" i="50" s="1"/>
  <c r="G70" i="25" s="1"/>
  <c r="I70" i="25" s="1"/>
  <c r="I32" i="45"/>
  <c r="H32" i="45"/>
  <c r="J32" i="45"/>
  <c r="J30" i="45"/>
  <c r="H30" i="45"/>
  <c r="I30" i="45"/>
  <c r="D110" i="54"/>
  <c r="G54" i="25" s="1"/>
  <c r="I54" i="25" s="1"/>
  <c r="L57" i="54"/>
  <c r="D70" i="54" s="1"/>
  <c r="G42" i="25" s="1"/>
  <c r="I42" i="25" s="1"/>
  <c r="L56" i="54"/>
  <c r="F10" i="45"/>
  <c r="G75" i="25"/>
  <c r="I75" i="25" s="1"/>
  <c r="G74" i="25"/>
  <c r="I74" i="25" s="1"/>
  <c r="G73" i="25"/>
  <c r="I73" i="25" s="1"/>
  <c r="L43" i="53"/>
  <c r="G48" i="25" s="1"/>
  <c r="I48" i="25" s="1"/>
  <c r="G129" i="25"/>
  <c r="I129" i="25" s="1"/>
  <c r="G128" i="25"/>
  <c r="I128" i="25" s="1"/>
  <c r="G12" i="45" l="1"/>
  <c r="I38" i="45"/>
  <c r="F41" i="45"/>
  <c r="F43" i="45" s="1"/>
  <c r="J38" i="45"/>
  <c r="E40" i="45"/>
  <c r="I148" i="25"/>
  <c r="J36" i="45"/>
  <c r="J22" i="45"/>
  <c r="H22" i="45"/>
  <c r="I22" i="45"/>
  <c r="G22" i="45"/>
  <c r="H14" i="45"/>
  <c r="I14" i="45"/>
  <c r="G14" i="45"/>
  <c r="K26" i="45"/>
  <c r="K41" i="45" s="1"/>
  <c r="J24" i="45"/>
  <c r="H24" i="45"/>
  <c r="I24" i="45"/>
  <c r="F42" i="45" l="1"/>
  <c r="J41" i="45"/>
  <c r="J42" i="45" s="1"/>
  <c r="K42" i="45"/>
  <c r="D24" i="45"/>
  <c r="I41" i="45"/>
  <c r="I42" i="45" s="1"/>
  <c r="D36" i="45"/>
  <c r="D26" i="45"/>
  <c r="D14" i="45"/>
  <c r="D11" i="45"/>
  <c r="D12" i="45"/>
  <c r="D34" i="45"/>
  <c r="D20" i="45"/>
  <c r="D10" i="45"/>
  <c r="D18" i="45"/>
  <c r="D30" i="45"/>
  <c r="D38" i="45"/>
  <c r="D32" i="45"/>
  <c r="D28" i="45"/>
  <c r="F44" i="45"/>
  <c r="D22" i="45"/>
  <c r="H16" i="45"/>
  <c r="H41" i="45" s="1"/>
  <c r="H42" i="45" s="1"/>
  <c r="G16" i="45"/>
  <c r="G41" i="45" s="1"/>
  <c r="G42" i="45" s="1"/>
  <c r="D16" i="45"/>
  <c r="D40" i="45" l="1"/>
  <c r="G43" i="45"/>
  <c r="G44" i="45" l="1"/>
  <c r="H43" i="45"/>
  <c r="I43" i="45" l="1"/>
  <c r="H44" i="45"/>
  <c r="I44" i="45" l="1"/>
  <c r="J43" i="45"/>
  <c r="K43" i="45" l="1"/>
  <c r="K44" i="45" s="1"/>
  <c r="J44" i="45"/>
</calcChain>
</file>

<file path=xl/comments1.xml><?xml version="1.0" encoding="utf-8"?>
<comments xmlns="http://schemas.openxmlformats.org/spreadsheetml/2006/main">
  <authors>
    <author>Thalita Baptista Pinto Pereira</author>
  </authors>
  <commentList>
    <comment ref="A12" authorId="0" shapeId="0">
      <text>
        <r>
          <rPr>
            <sz val="9"/>
            <color indexed="81"/>
            <rFont val="Segoe UI"/>
            <family val="2"/>
          </rPr>
          <t xml:space="preserve">Será necessario a utilização de tapume somente na parte que fica de frente para a rua.
</t>
        </r>
      </text>
    </comment>
  </commentList>
</comments>
</file>

<file path=xl/comments2.xml><?xml version="1.0" encoding="utf-8"?>
<comments xmlns="http://schemas.openxmlformats.org/spreadsheetml/2006/main">
  <authors>
    <author>Thalita Baptista Pinto Pereira</author>
  </authors>
  <commentList>
    <comment ref="B12" authorId="0" shapeId="0">
      <text>
        <r>
          <rPr>
            <sz val="9"/>
            <rFont val="Segoe UI"/>
            <charset val="1"/>
          </rPr>
          <t xml:space="preserve">Só será pintado um lado porque o outro será revestido com ACM na parte externa
</t>
        </r>
      </text>
    </comment>
  </commentList>
</comments>
</file>

<file path=xl/sharedStrings.xml><?xml version="1.0" encoding="utf-8"?>
<sst xmlns="http://schemas.openxmlformats.org/spreadsheetml/2006/main" count="1872" uniqueCount="613">
  <si>
    <t>PREFEITURA MUNICIPAL DE GUARAPARI</t>
  </si>
  <si>
    <t>SEMOP - SECRETARIA MUNICIPAL DE OBRAS PÚBLICAS</t>
  </si>
  <si>
    <t xml:space="preserve">OBRA: </t>
  </si>
  <si>
    <t>CONTRATAÇÃO DE EMPRESA ESPECIALIZADA PARA CONSTRUÇÃO DO CAMPO SOCIETY NO COMPLEXO ESPORTIVO</t>
  </si>
  <si>
    <t xml:space="preserve">ÁREA: </t>
  </si>
  <si>
    <t>1.112,43 m²</t>
  </si>
  <si>
    <t>CONTRATANTE:</t>
  </si>
  <si>
    <t>PREFEITURA MUNICIPAL DE GUARAPARI/ES</t>
  </si>
  <si>
    <t>DATA:</t>
  </si>
  <si>
    <t xml:space="preserve">TABELAS DE REF.: </t>
  </si>
  <si>
    <t xml:space="preserve"> DER-ES 02/2023, SINAPI-ES 03/2023, ORSE-SE 01/2023.(LS=157,27)</t>
  </si>
  <si>
    <t>*BDI:</t>
  </si>
  <si>
    <t>BDI CONFORME 2º FAIXA DA TABELA 01 DA RESOLUÇÃO TC Nº329, DE 24/09/2019 DO TCEES</t>
  </si>
  <si>
    <t>PLANILHA ORÇAMENTÁRIA</t>
  </si>
  <si>
    <t>ITEM</t>
  </si>
  <si>
    <t>FONTE</t>
  </si>
  <si>
    <t>CÓD.</t>
  </si>
  <si>
    <t>ESPECIFICAÇÃO DE SERVIÇO</t>
  </si>
  <si>
    <t>UND.</t>
  </si>
  <si>
    <t>QUANT.</t>
  </si>
  <si>
    <t>PREÇO UNITÁRIO</t>
  </si>
  <si>
    <t>PREÇO TOTAL</t>
  </si>
  <si>
    <t>VALOR</t>
  </si>
  <si>
    <t>SERVIÇOS PRELIMINARES</t>
  </si>
  <si>
    <t>S/ BDI</t>
  </si>
  <si>
    <t>C/ BDI</t>
  </si>
  <si>
    <t>1.1</t>
  </si>
  <si>
    <t>LIMPEZA DO TERRENO</t>
  </si>
  <si>
    <t>1.1.1</t>
  </si>
  <si>
    <t>SINAPI</t>
  </si>
  <si>
    <t>Limpeza mecanizada de camada vegetal, vegetação e pequenas árvores (diâmetro de tronco menor que 0,20 m), com trator de esteiras.af_05/2018</t>
  </si>
  <si>
    <t>m²</t>
  </si>
  <si>
    <t>1.2</t>
  </si>
  <si>
    <t>LOCAÇÃO</t>
  </si>
  <si>
    <t>1.2.1</t>
  </si>
  <si>
    <t>Locacao convencional de obra, utilizando gabarito de tábuas corridas pontaletadas a cada 2,00m - 2 utilizações. af_10/2018</t>
  </si>
  <si>
    <t>m</t>
  </si>
  <si>
    <t>INSTALAÇÃO DO CANTEIRO DE OBRAS</t>
  </si>
  <si>
    <t>2.1</t>
  </si>
  <si>
    <t>TAPUMES, BARRACÕES E COBERTURAS</t>
  </si>
  <si>
    <t>2.1.1</t>
  </si>
  <si>
    <t>DER</t>
  </si>
  <si>
    <t>Placa de obra nas dimensões de 2.0 x 4.0 m, padrão DER</t>
  </si>
  <si>
    <t>2.1.2</t>
  </si>
  <si>
    <t>und</t>
  </si>
  <si>
    <t>Tapume Telha Metálica Ondulada em aço galvalume 0,50mm Branca h=2,20m, incl. montagem estr. mad 8"x8", c/adesivo "DER-ES" 60x60cm a cada 10m, incl. faixas pint. esmalte sint. cores azul c/ h=30cm e rosa c/ h=10cm (Reaproveitamento 2x)</t>
  </si>
  <si>
    <t>2.2</t>
  </si>
  <si>
    <t>INSTALAÇÃO DO CANTEIRO DE OBRAS (UTILIZAÇÃO 2 VEZES), PROJETO PADRÃO LABOR - NR.18 (OBRAS COM PRAZO DE EXECUÇÃO DE 6 A 12 MESES)</t>
  </si>
  <si>
    <t>2.2.1</t>
  </si>
  <si>
    <t>Rede de água, com padrão de entrada d'água diâm. 3/4", conf. espec. CESAN, incl. tubos e conexões para alimentação, distribuição, extravasor e limpeza, cons. o padrão a 25m, conf. projeto (2 utilizações)</t>
  </si>
  <si>
    <t>2.2.2</t>
  </si>
  <si>
    <t>Rede de luz, incl. padrão entrada de energia trifás., cabo de ligação até barracões, quadro de distrib., disj. E chave de força (quando necessário), cons. 20m entre padrão entrada e QDG, conf. projeto (1 utilização)</t>
  </si>
  <si>
    <t>2.2.3</t>
  </si>
  <si>
    <t>2.2.4</t>
  </si>
  <si>
    <t>Locação de andaime metálico para fachada - tipo torre (aluguel mensal)</t>
  </si>
  <si>
    <t>MOVIMENTO DE TERRA</t>
  </si>
  <si>
    <t>3.1</t>
  </si>
  <si>
    <t>ESCAVAÇÕES</t>
  </si>
  <si>
    <t>3.1.1</t>
  </si>
  <si>
    <t>Escavação manual em material de 1a. categoria, até 1.50 m de profundidade</t>
  </si>
  <si>
    <t>m³</t>
  </si>
  <si>
    <t>3.1.2</t>
  </si>
  <si>
    <t>Apiloamento do fundo de vala com maço de 30 a 60kg</t>
  </si>
  <si>
    <t>3.2</t>
  </si>
  <si>
    <t>REATERRO E COMPACTAÇÃO</t>
  </si>
  <si>
    <t>3.2.1</t>
  </si>
  <si>
    <t>Reaterro apiloado de cavas de fundação, em camadas de 20 cm</t>
  </si>
  <si>
    <t>3.2.2</t>
  </si>
  <si>
    <t xml:space="preserve"> Aterro manual de valas com solo argilo-arenoso e compactação mecanizada. af_05/2016</t>
  </si>
  <si>
    <t>3.3</t>
  </si>
  <si>
    <t>TRANSPORTES</t>
  </si>
  <si>
    <t>3.3.1</t>
  </si>
  <si>
    <t>Índice de preço para remoção de entulho decorrente da execução de obras  (Classe A CONAMA - NBR 10.004 - Classe II-B), incluindo aluguel da caçamba, carga, transporte e descarga em área licenciada</t>
  </si>
  <si>
    <t>ESTRUTURAS</t>
  </si>
  <si>
    <t>4.1</t>
  </si>
  <si>
    <t>INFRA-ESTRUTURA (FUNDAÇÃO)</t>
  </si>
  <si>
    <t>4.1.1</t>
  </si>
  <si>
    <t>Fôrma de tábua de madeira de 2.5 x 30.0 cm para fundações, levando-se em conta a utilização 5 vezes
(incluido o material, corte, montagem, escoramento e desforma)</t>
  </si>
  <si>
    <t>4.1.2</t>
  </si>
  <si>
    <t>Fornecimento, dobragem e colocação em fôrma, de armadura CA-50 A média, diâmetro de 6.3 a 10.0 mm</t>
  </si>
  <si>
    <t>kg</t>
  </si>
  <si>
    <t>4.1.3</t>
  </si>
  <si>
    <t>Fornecimento, preparo e aplicação de concreto Fck=25 MPa (brita 1 e 2) - (5% de perdas já incluído no
custo)</t>
  </si>
  <si>
    <t>4.1.4</t>
  </si>
  <si>
    <t>Fornecimento, preparo e aplicação de concreto magro com consumo mínimo de cimento de 250 kg/m3
(brita 1 e 2) - (5% de perdas já incluído no custo)</t>
  </si>
  <si>
    <t>4.2</t>
  </si>
  <si>
    <t>SUPER-ESTRUTURA</t>
  </si>
  <si>
    <t>4.2.1</t>
  </si>
  <si>
    <t>Montagem e desmontagem de fôrma de pilares circulares, com área média das seções menor ou igual a 0,28 m², pé-direito simples, em madeira, 2 utilizações. af_06/2017</t>
  </si>
  <si>
    <t>4.2.2</t>
  </si>
  <si>
    <t>Fôrma em chapa de madeira compensada plastificada 12mm para estrutura em geral, 5 reaproveitamentos, reforçada com sarrafos de madeira 2.5x10cm (incl material, corte, montagem, escoras em eucalipto e desforma)</t>
  </si>
  <si>
    <t>4.2.3</t>
  </si>
  <si>
    <t>4.2.4</t>
  </si>
  <si>
    <t xml:space="preserve"> Fornecimento, dobragem e colocação em fôrma, de armadura CA-60 B fina, diâmetro de 4.0 a 7.0mm</t>
  </si>
  <si>
    <t>4.2.5</t>
  </si>
  <si>
    <t xml:space="preserve">                                                                                                                                                       Fornecimento e aplicação de concreto USINADO Fck=25 MPa - considerando BOMBEAMENTO (5% de
perdas já incluído no custo) (6% de taxa p/concr.bombeavel)
</t>
  </si>
  <si>
    <t>PAREDES E PAINÉIS</t>
  </si>
  <si>
    <t>5.1</t>
  </si>
  <si>
    <t>ALVENARIA DE VEDAÇÃO EMPREGANDO ARGAMASSA DE CIMENTO, CAL E AREIA</t>
  </si>
  <si>
    <t>5.1.1</t>
  </si>
  <si>
    <t>Alvenaria de blocos cerâmicos 10 furos 10x20x20cm, assentados c/argamassa de cimento, cal hidratada
CH1 e areia traço 1:0,5:8, esp. das juntas 12mm e esp. das paredes s/revestimento, 10cm</t>
  </si>
  <si>
    <t>5.1.2</t>
  </si>
  <si>
    <t>Alvenaria de blocos de concreto estrut. (14x19x39cm) cheios, c/ resist. mín. compr. 15MPa, assentados c/arg. de cimento e areia no traço 1:4, esp. juntas 10mm e esp. da parede s/ revest. 14cm (arquibancada)</t>
  </si>
  <si>
    <t>COBERTURA</t>
  </si>
  <si>
    <t>6.1</t>
  </si>
  <si>
    <t>RUFOS E CALHAS</t>
  </si>
  <si>
    <t>6.1.1</t>
  </si>
  <si>
    <t xml:space="preserve">Calha em chapa galvanizada com largura de 40 cm </t>
  </si>
  <si>
    <t>REVESTIMENTO DE PAREDES</t>
  </si>
  <si>
    <t>7.1</t>
  </si>
  <si>
    <t>REVESTIMENTO COM ARGAMASSA</t>
  </si>
  <si>
    <t>7.1.1</t>
  </si>
  <si>
    <t xml:space="preserve">Chapisco de argamassa de cimento e areia média ou grossa lavada, no traço 1:3, espessura 5 mm </t>
  </si>
  <si>
    <t>7.1.2</t>
  </si>
  <si>
    <t>Reboco tipo paulista de argamassa de cimento, cal hidratada CH1 e areia média ou grossa lavada no traço 1:0.5:6, espessura 25 mm</t>
  </si>
  <si>
    <t>7.2</t>
  </si>
  <si>
    <t>ACABAMENTOS</t>
  </si>
  <si>
    <t>7.2.1</t>
  </si>
  <si>
    <t>ORSE</t>
  </si>
  <si>
    <t>Revestimento metálico em alumínio composto (Alucobond), e=0,3mm, pintura Kaynar 500 composta por seis camadas, inclusive estrutura metálica auxiliar em perfil de viga "U" de 2" - fornecimento e montagem</t>
  </si>
  <si>
    <t>IMPERMEABILIZAÇÃO</t>
  </si>
  <si>
    <t>8.1</t>
  </si>
  <si>
    <t>IMPERMEABILIZAÇÃO CALHAS, LAJES DESCOBERTAS, BALDRAMES, PAREDES E JARDINEIRAS</t>
  </si>
  <si>
    <t>8.1.1</t>
  </si>
  <si>
    <t xml:space="preserve">Pintura impermeabilizante com igolflex ou equivalente a 3 demãos             </t>
  </si>
  <si>
    <t>PISOS INTERNOS E EXTERNOS</t>
  </si>
  <si>
    <t>9.1</t>
  </si>
  <si>
    <t>LASTRO DE CONTRAPISO</t>
  </si>
  <si>
    <t>9.1.1</t>
  </si>
  <si>
    <t>Camada separadora para execução de radier, piso de concreto ou laje sobre solo, em lona plástica. af_09/2021</t>
  </si>
  <si>
    <t>9.1.2</t>
  </si>
  <si>
    <t>Fornecimento e instalação de tela aço soldada nervurada CA-60, Q-92, malha 15x15cm, ferro 4.2mm (1.48 kg/m2), painel 2,45x6,0m, Telcon ou similar</t>
  </si>
  <si>
    <t>9.1.3</t>
  </si>
  <si>
    <t xml:space="preserve"> Lastro regularizado de concreto não estrutural, espessura de 8 cm</t>
  </si>
  <si>
    <t>9.2</t>
  </si>
  <si>
    <t>9.2.1</t>
  </si>
  <si>
    <t>Piso de cimentado camurçado executado com argamassa de cimento e areia no traço 1:3, esp. 3.0cm</t>
  </si>
  <si>
    <t>9.3</t>
  </si>
  <si>
    <t>DEGRAUS, RODAPÉS, SOLEIRAS E PEITORIS</t>
  </si>
  <si>
    <t>9.3.1</t>
  </si>
  <si>
    <t>Peitoril de granito cinza polido, 15 cm, esp. 3cm</t>
  </si>
  <si>
    <t xml:space="preserve">m </t>
  </si>
  <si>
    <t>INSTALAÇÕES HIDRO-SANITÁRIAS</t>
  </si>
  <si>
    <t>10.1</t>
  </si>
  <si>
    <t>TUBULAÇÃO DE LIGAÇÃO DE CAIXAS</t>
  </si>
  <si>
    <t>10.1.1</t>
  </si>
  <si>
    <t>Tubo PVC rígido para esgoto no diâmetro de 100mm incluindo escavação e aterro com areia</t>
  </si>
  <si>
    <t>10.1.2</t>
  </si>
  <si>
    <t>Tubo PVC rígido para esgoto no diâmetro de 150mm incluindo escavação e aterro com areia</t>
  </si>
  <si>
    <t>10.1.3</t>
  </si>
  <si>
    <t>Tubo pvc, série r, água pluvial, dn 100 mm, fornecido e instalado em condutores verticais de águas pluviais. af_06/2022</t>
  </si>
  <si>
    <t>10.1.4</t>
  </si>
  <si>
    <t>Joelho 45 graus, pvc, serie r, água pluvial, dn 100 mm, junta elástica, fornecido e instalado em ramal de encaminhamento. af_06/2022</t>
  </si>
  <si>
    <t>10.1.5</t>
  </si>
  <si>
    <t>Curva 90 graus, pvc, serie r, água pluvial, dn 100 mm, junta elástica, fornecido e instalado em ramal de encaminhamento. af_06/2022</t>
  </si>
  <si>
    <t>10.2</t>
  </si>
  <si>
    <t>CAIXAS EMPREGANDO ARGAMASSA DE CIMENTO, CAL E AREIA</t>
  </si>
  <si>
    <t>10.2.1</t>
  </si>
  <si>
    <t>Caixa de areia de alvenaria de blocos de concreto 9x19x39cm, dim. 60x60cm e Hmáx=1m, c/ tampa em
concreto esp. 5cm, lastro concreto esp. 10cm, revestida intern. c/ chapisco e reboco impermeabilizante, incl.escavação e reaterro</t>
  </si>
  <si>
    <t>INSTALAÇÕES ELÉTRICAS</t>
  </si>
  <si>
    <t>11.1</t>
  </si>
  <si>
    <t>11.1.1</t>
  </si>
  <si>
    <t>11.2</t>
  </si>
  <si>
    <t>QUADRO DE DISTRIBUIÇÃO</t>
  </si>
  <si>
    <t>11.2.1</t>
  </si>
  <si>
    <t>Quadro de distribuição de embutir, em chapa de aço, para até 08 disjuntores, com barramento, padrão DIN, exclusive disjuntores</t>
  </si>
  <si>
    <t>11.3</t>
  </si>
  <si>
    <t>CAIXAS DE PASSAGEM</t>
  </si>
  <si>
    <t>11.3.1</t>
  </si>
  <si>
    <t>Caixa de passagem de alvenaria de blocos de concreto 9x19x39cm, dimensões de 40x40x50cm, com
revestimento interno em chapisco e reboco, tampa de concreto esp.5cm e lastro de brita 5 cm</t>
  </si>
  <si>
    <t>11.3.2</t>
  </si>
  <si>
    <t>Caixa de aterramento de concreto simples, nas dimensões de 30x30x25cm, com revest. int. em chapisco e reboco, tampa de concreto esp.5cm e lastro de brita esp. 5 cm, incl. haste 5/8"x2400mm</t>
  </si>
  <si>
    <t>11.4</t>
  </si>
  <si>
    <t>ELETRODUTOS E CONEXÕES</t>
  </si>
  <si>
    <t>11.4.1</t>
  </si>
  <si>
    <t>Eletroduto de PVC rígido roscável, diâm. 3/4" (25mm), inclusive conexões</t>
  </si>
  <si>
    <t>11.4.2</t>
  </si>
  <si>
    <t>Eletroduto de PVC rígido roscável, diâm. 1" (32mm), inclusive conexões</t>
  </si>
  <si>
    <t>11.5</t>
  </si>
  <si>
    <t>CHAVES, FUSIVEIS E DISJUNTORES</t>
  </si>
  <si>
    <t>11.5.1</t>
  </si>
  <si>
    <t xml:space="preserve"> Disjuntor bipolar tipo din, corrente nominal de 25a - fornecimento e instalação. af_10/2020</t>
  </si>
  <si>
    <t xml:space="preserve"> Disjuntor bipolar tipo din, corrente nominal de 40a - fornecimento e instalação. af_10/2020</t>
  </si>
  <si>
    <t>FIOS E CABOS</t>
  </si>
  <si>
    <t xml:space="preserve"> Cabo de cobre termoplástico (PVC) flexível isolado 0,6/1kV, anti-chama 90ºC HEPR - 6,0 mm2</t>
  </si>
  <si>
    <t>OUTRAS INSTALAÇÕES</t>
  </si>
  <si>
    <t>12.1</t>
  </si>
  <si>
    <t>INSTALAÇÃO DE PÁRA-RAIO (SPDA)</t>
  </si>
  <si>
    <t>12.1.1</t>
  </si>
  <si>
    <t>Conector de pressão para cabo nu de 35mm² - fornecimento e instalação</t>
  </si>
  <si>
    <t>12.1.2</t>
  </si>
  <si>
    <t>Terminal estanhado de 1 compressão 1 furo, 35mm², ref. TEL-5135, marca de referência Termotécnica ou equivalente</t>
  </si>
  <si>
    <t>12.1.3</t>
  </si>
  <si>
    <t>Terminal estanhado de 1 compressão 1 furo, 50mm², ref. TEL-5150, marca de referência Termotécnica ou equivalente</t>
  </si>
  <si>
    <t>12.1.4</t>
  </si>
  <si>
    <t>Fixador universal latão estanhado p/ cabos 16 a 70 mm2 ref. 5024, incl. parafuso sextavado M6x45mm, arruela lisa 1/4", bucha nº8, vedação dos furos c/ poliuretano ref. 5905, marca de ref. Termotécnica ou equivalente</t>
  </si>
  <si>
    <t>12.1.5</t>
  </si>
  <si>
    <t>Aterramento com haste terra 5/8" x 2.40, cabo de cobre nu 6mm2, inclusive caixa de concreto 30 x 30 cm</t>
  </si>
  <si>
    <t>12.1.6</t>
  </si>
  <si>
    <t>Kit completo para solda Exotérmica (Molde HCL 5/8" Ref: TEL905611 / Cartucho n° 115 Ref: TEL 909115 / Alicate Z 201 Ref: TEL 998201), marca de referência Termotécnica ou equivalente</t>
  </si>
  <si>
    <t>12.1.7</t>
  </si>
  <si>
    <t xml:space="preserve">Cabo de cobre nú 35mm2, ref. TEL 5735, marca de referência Termotécnica ou equivalente </t>
  </si>
  <si>
    <t>12.1.8</t>
  </si>
  <si>
    <t>Cabo de cobre nú 50mm2, ref. TEL 5750, marca de referência Termotécnica ou equivalente</t>
  </si>
  <si>
    <t>12.1.9</t>
  </si>
  <si>
    <t>Presilha de latão ref. 744, inclusive parafuso fenda DN 4,2x32mm e bucha nylon DN 6mm e vedação dos furos com poliuretano ref. 5905, marca de ref. Termotécnica ou equivalente</t>
  </si>
  <si>
    <t>12.1.10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</si>
  <si>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SELANTE A BASE DE POLIURETANO SIKAFLEX UNIVERSAL OU EQUIVALENTE
(CARTUCHO COM 300ML)
</t>
  </si>
  <si>
    <t>12.1.11</t>
  </si>
  <si>
    <t>Terminal aéreo em latão (minicaptor), com conector e fixação horizontal 250mm x 10mm, ref. TEL-2024, inclusive vedação dos furos com poliuretano ref. TEL 5905, marca de ref. Termotécnica ou equivalente</t>
  </si>
  <si>
    <t>12.1.12</t>
  </si>
  <si>
    <t>Sinalizador noturno c/ 1 lâmpada PL 15w, inclusive lampada e relé fotoeletrico individual 5a/127v</t>
  </si>
  <si>
    <t>12.1.13</t>
  </si>
  <si>
    <t>ABRACADEIRA GUIA P/ MASTRO SIMPLES P/ 1 DESCIDA 1.1/2" - TEL-320</t>
  </si>
  <si>
    <t>12.1.14</t>
  </si>
  <si>
    <t>MASTRO TELESCOPICO GALVANIZADO 6 METROS (3 M X DN= 2" + 3 M X DN= 1Â½")</t>
  </si>
  <si>
    <t>12.1.15</t>
  </si>
  <si>
    <t>CONJ ESTAIAMENTO TIPO RIGIDO 1,5M CADA ESTAIS X 1.1/2" - TEL 440</t>
  </si>
  <si>
    <t>12.1.16</t>
  </si>
  <si>
    <t>BASE EM ACO GALV P/ MASTROS 2" - 4 FUROS Ø8MM TEL-074</t>
  </si>
  <si>
    <t>12.1.17</t>
  </si>
  <si>
    <t>Eletroduto aparente de PVC rígido roscável diâmetro 1", inclusive abraçadeira de fixação</t>
  </si>
  <si>
    <t xml:space="preserve"> </t>
  </si>
  <si>
    <t>12.1.18</t>
  </si>
  <si>
    <t>Tampa reforçada em ferro fundido com escotilha TEL 536, inclusive assentamento, marca de referência Termotécnica ou equivalente</t>
  </si>
  <si>
    <t>APARELHOS ELÉTRICOS</t>
  </si>
  <si>
    <t>13.1</t>
  </si>
  <si>
    <t>LUMINÁRIAS</t>
  </si>
  <si>
    <t>13.1.1</t>
  </si>
  <si>
    <t>Refletor Slim LED 200W de potência, branco Frio, 6500k, Autovolt, marca G-light ou similar</t>
  </si>
  <si>
    <t>PINTURA</t>
  </si>
  <si>
    <t>14.1</t>
  </si>
  <si>
    <t>SOBRE PAREDES E FORROS</t>
  </si>
  <si>
    <t>14.1.1</t>
  </si>
  <si>
    <t>Emassamento de paredes e forros, com duas demãos de massa acrílica, marcas de referência Suvinil,
Coral ou Metalatex</t>
  </si>
  <si>
    <t>14.1.2</t>
  </si>
  <si>
    <t>Pintura com tinta acrílica, marcas de referência Suvinil, Coral e Metalatex, inclusive selador acrílico, em
paredes e forros, a duas demãos</t>
  </si>
  <si>
    <t>14.2</t>
  </si>
  <si>
    <t xml:space="preserve"> SOBRE PISOS</t>
  </si>
  <si>
    <t>14.2.1</t>
  </si>
  <si>
    <t xml:space="preserve"> Pintura sobre pisos, marcas de referência Novacor, Coral ou Suvinil, a duas demãos, Linha Premium</t>
  </si>
  <si>
    <t>SERVIÇOS COMPLEMENTARES EXTERNOS</t>
  </si>
  <si>
    <t>15.1</t>
  </si>
  <si>
    <t>TRATAMENTO, CONSERVAÇÃO E LIMPEZA</t>
  </si>
  <si>
    <t>15.1.1</t>
  </si>
  <si>
    <t>Limpeza geral de obras (quadras, praças e jardins)</t>
  </si>
  <si>
    <t>15.2</t>
  </si>
  <si>
    <t>DIVERSOS EXTERNOS</t>
  </si>
  <si>
    <t>15.2.1</t>
  </si>
  <si>
    <t>Placa para inauguração de obra em alumínio polido e=4mm, dimensões 40 x 50 cm, gravação em baixo relevo, inclusive pintura e fixação</t>
  </si>
  <si>
    <t>15.3</t>
  </si>
  <si>
    <t xml:space="preserve">QUADRA DE ESPORTES </t>
  </si>
  <si>
    <t>15.3.1</t>
  </si>
  <si>
    <t>Forn e assent de telhas de liga de alumínio e zinco (galvalume), ondulada, esp. mínima 0.43mm, alt. Mínima de onda 17mm, sobrep. lateral de uma onda e longit. 200mm c/ mínimo de 3 apoios, assent. c/ utiliz. de fitas anti-corrosiva</t>
  </si>
  <si>
    <t>15.3.2</t>
  </si>
  <si>
    <t>Estrut. metálica p/ quadra poliesp. coberta constituída por perfis formados a frio, aço estrutural ASTM A-570 G33 (terças) ASTM A-36 (demais perfis) c/ o sistema de trat. e pint conf descrito em notas da planilha</t>
  </si>
  <si>
    <t>15.3.3</t>
  </si>
  <si>
    <t>Mureta em alvenaria de blocos cerâmicos 10x20x20cmm, h=0.60cm, para fechamento de quadra, com pilaretes de travamento em concreto armado a cada 3m, inclusive chapisco</t>
  </si>
  <si>
    <t>15.3.4</t>
  </si>
  <si>
    <t>Alambrado com tela fio 12, malha de 1", tubos de ferro galvanizado verticais de 2" e tubos de ferro galvanizado horizontais de 1" soldados nas partes superior e inferior, inclusive portão</t>
  </si>
  <si>
    <t>15.3.5</t>
  </si>
  <si>
    <t>Parede em alvenaria de bloco cerâmico 10x20x20cm, h=2m, para proteção de fundo de gol (quadra
poliesportiva), com pilares em concreto armado a cada 3m para travamento, inclusive chapisco</t>
  </si>
  <si>
    <t>15.3.6</t>
  </si>
  <si>
    <t>Rede de proteção em nylon malha 10x10 cm para proteção de quadra de esportes</t>
  </si>
  <si>
    <t>15.3.7</t>
  </si>
  <si>
    <t>Rede oficial p/futebol campo, nylon, fio 3mm, malha 16, dim:7,5x2,5m</t>
  </si>
  <si>
    <t>par</t>
  </si>
  <si>
    <t>15.3.8</t>
  </si>
  <si>
    <t>Trave para campo de futebol soçaite, desmontável</t>
  </si>
  <si>
    <t>15.3.9</t>
  </si>
  <si>
    <t>Preparo, regularização e compactação do terreno (compactador manual) para execução de piso de quadra</t>
  </si>
  <si>
    <t>15.3.10</t>
  </si>
  <si>
    <t>Fornecimento e instalação de grama sintética 42mm, alta durabilidade, cor verde, proteção raios UV e luz solar, incluso cola, type, areia tratada, borracha e mão de obra especializada</t>
  </si>
  <si>
    <t xml:space="preserve">Total: </t>
  </si>
  <si>
    <t>* TAXA DE BDI APLICADO CONFORME 2º FAIXA DA TABELA 01 DA RESOLUÇÃO TC Nº329, DE 24/09/2019 DO TCEES.</t>
  </si>
  <si>
    <t>SECRETARIA MUNICIPAL DE OBRAS PÚBLICAS</t>
  </si>
  <si>
    <t>EMANUEL DE OLIVEIRA VIEIRA</t>
  </si>
  <si>
    <t>SECRETÁRIO MUNICIPAL</t>
  </si>
  <si>
    <t>ASSINATURA:</t>
  </si>
  <si>
    <t xml:space="preserve">CRONOGRAMA FÍSICO - FINANCEIRO </t>
  </si>
  <si>
    <t>ATIVIDADE</t>
  </si>
  <si>
    <t>CUSTO TOTAL</t>
  </si>
  <si>
    <t>1º Mês</t>
  </si>
  <si>
    <t>2º Mês</t>
  </si>
  <si>
    <t>3º Mês</t>
  </si>
  <si>
    <t>4º Mês</t>
  </si>
  <si>
    <t>5º Mês</t>
  </si>
  <si>
    <t>6º Mês</t>
  </si>
  <si>
    <t>7º MÊS</t>
  </si>
  <si>
    <t>8º MÊS</t>
  </si>
  <si>
    <t>_____________</t>
  </si>
  <si>
    <t>TOTAIS</t>
  </si>
  <si>
    <t>TOTAL GERAL</t>
  </si>
  <si>
    <t>TOTAL SIMPLES</t>
  </si>
  <si>
    <t>PORCENTAGEM SIMPLES</t>
  </si>
  <si>
    <t>TOTAL ACUMULADO</t>
  </si>
  <si>
    <t>PORCENTAGEM ACUMULADA</t>
  </si>
  <si>
    <t>* Recomendação encaminhada pela SEMFA, ante às alterações do anexo IV da IN 43/2017 promovidas pela Portaria Normativa  72/2019 do TCE-ES</t>
  </si>
  <si>
    <t>ESTRUTURA FUNDAÇÃO</t>
  </si>
  <si>
    <t>SAPATAS (ESCAVAÇÃO 1 X 1 X 1m )</t>
  </si>
  <si>
    <t>SAPATAS (ESCAVAÇÃO 0,8 X 0,8 X 1 m ) PARA PAREDE TRIANGULAR</t>
  </si>
  <si>
    <t>ESCAVAÇÃO</t>
  </si>
  <si>
    <t>Und</t>
  </si>
  <si>
    <t>QTD</t>
  </si>
  <si>
    <t>Largura (m)</t>
  </si>
  <si>
    <t>Comp. (m)</t>
  </si>
  <si>
    <t>Altura (m)</t>
  </si>
  <si>
    <t>Perímetro (m)</t>
  </si>
  <si>
    <t>Espessura (m)</t>
  </si>
  <si>
    <t>Vol. (m³)</t>
  </si>
  <si>
    <t>Área (m²)</t>
  </si>
  <si>
    <t xml:space="preserve"> Total</t>
  </si>
  <si>
    <t>ESCAVAÇÃO DAS SAPATAS</t>
  </si>
  <si>
    <t>TOTAL: (m³)</t>
  </si>
  <si>
    <t xml:space="preserve">APILOAMENTO </t>
  </si>
  <si>
    <t>APILOAMENTO  PARA PAREDE TRIANGULAR</t>
  </si>
  <si>
    <t>APILOAMENTO DAS SAPATAS</t>
  </si>
  <si>
    <t>TOTAL: (m²)</t>
  </si>
  <si>
    <t xml:space="preserve">CONCRETO MAGRO PARA AS SAPATAS </t>
  </si>
  <si>
    <t>CONCRETO MAGRO PARA AS SAPATAS  PARA PAREDE TRIANGULAR</t>
  </si>
  <si>
    <t xml:space="preserve">CONCRETO MAGRO </t>
  </si>
  <si>
    <t>FORMA LATERAIS PARA CONCRETO DAS SAPATAS</t>
  </si>
  <si>
    <t>FORMA LATERAIS PARA CONCRETO DAS SAPATAS PARA PAREDE TRIANGULAR</t>
  </si>
  <si>
    <t>FORMA LATERAIS P</t>
  </si>
  <si>
    <t>FORMA</t>
  </si>
  <si>
    <t>CONCRETO  FCK 25 MPA</t>
  </si>
  <si>
    <t>CONCRETO  FCK 25 MPA PARA PAREDE TRIANGULAR</t>
  </si>
  <si>
    <t xml:space="preserve">CONCRETO </t>
  </si>
  <si>
    <t>CONCRETO DAS SAPATAS</t>
  </si>
  <si>
    <t>AÇO DA ESTEIRA DA SAPATA 10,00 mm</t>
  </si>
  <si>
    <t>AÇO DA ESTEIRA DA SAPATA 10,00 mm PARA PAREDE TRIANGULAR</t>
  </si>
  <si>
    <t>AÇO DA ESTEIRA DA SAPATA</t>
  </si>
  <si>
    <t>6 barras por lado</t>
  </si>
  <si>
    <t>peso Kg/m barra 10,00mm</t>
  </si>
  <si>
    <t>perda 10%</t>
  </si>
  <si>
    <t>Peso(kg)</t>
  </si>
  <si>
    <t>5 barras por lado</t>
  </si>
  <si>
    <t xml:space="preserve">AÇO </t>
  </si>
  <si>
    <t>Kg</t>
  </si>
  <si>
    <t>TOTAL: (kg)</t>
  </si>
  <si>
    <t>REATERRO DAS SAPATAS</t>
  </si>
  <si>
    <t>REATERRO DAS SAPATAS PARA PAREDE TRIANGULAR</t>
  </si>
  <si>
    <t>REATERRO (VOL.ESCAVO - VOL. CONCRETADO)</t>
  </si>
  <si>
    <t>SOBRA DE TERRA</t>
  </si>
  <si>
    <t>SOBRA DE TERRA PARA PAREDE TRIANGULAR</t>
  </si>
  <si>
    <t>Fator emp.30%</t>
  </si>
  <si>
    <t>RESUMO DE MATERIAIS</t>
  </si>
  <si>
    <t>SERVIÇO</t>
  </si>
  <si>
    <t>Total</t>
  </si>
  <si>
    <t>CONCRETO FUNDAÇÃO</t>
  </si>
  <si>
    <t>FORMA FUNDAÇÃO</t>
  </si>
  <si>
    <t>AÇO DE 6,3 a 10,00mm</t>
  </si>
  <si>
    <t xml:space="preserve">REATERRO </t>
  </si>
  <si>
    <t>ESTRUTURA (SUPERESTRUTURA)</t>
  </si>
  <si>
    <t xml:space="preserve"> CONCRETO DOS PILARES CIRCULARES DIAMETRO DE 45 CM</t>
  </si>
  <si>
    <t xml:space="preserve"> CONCRETO DOS PILARES E VIGAS DA PAREDE TRIANGULAR</t>
  </si>
  <si>
    <t>CONCRETO PILARES CIRCULAR</t>
  </si>
  <si>
    <t>raio (m)</t>
  </si>
  <si>
    <t xml:space="preserve">CONCRETO PILARES </t>
  </si>
  <si>
    <t>larg. (m)</t>
  </si>
  <si>
    <t xml:space="preserve"> CONCRETO PILARES CIRCULAR</t>
  </si>
  <si>
    <t xml:space="preserve"> CONCRETO DO PILARES VERTICAIS</t>
  </si>
  <si>
    <t xml:space="preserve"> CONCRETO PILARES INCLINADOS</t>
  </si>
  <si>
    <t xml:space="preserve"> CONCRETO DAS VIGAS DO TOPO SUDESTE</t>
  </si>
  <si>
    <t xml:space="preserve"> CONCRETO DAS VIGAS DA INTERMEDIARIA  SUDESTE</t>
  </si>
  <si>
    <t>FORMA DOS PILARES CIRCULARES DIAMETRO DE 45 CM</t>
  </si>
  <si>
    <t xml:space="preserve"> CONCRETO DAS VIGAS DA BASE  SUDESTE</t>
  </si>
  <si>
    <t>FORMA CIRCULA</t>
  </si>
  <si>
    <t>Diametro (m)</t>
  </si>
  <si>
    <t xml:space="preserve"> circunferencia (m) C=2.π.r</t>
  </si>
  <si>
    <t xml:space="preserve"> CONCRETO DAS VIGAS DO TOPO SUDOESTE</t>
  </si>
  <si>
    <t xml:space="preserve"> CONCRETO DAS VIGAS DA INTERMEDIARIA  SUDOESTE</t>
  </si>
  <si>
    <t xml:space="preserve"> CONCRETO DAS VIGAS DA BASE  SUDOESTE</t>
  </si>
  <si>
    <t xml:space="preserve"> CONCRETO DAS VIGAS DO TOPO  NORDESTE</t>
  </si>
  <si>
    <t xml:space="preserve"> CONCRETO DAS VIGAS DA INTERMEDIARIA  NORDESTE</t>
  </si>
  <si>
    <t xml:space="preserve"> CONCRETO DAS VIGAS DA BASE  NORDESTE</t>
  </si>
  <si>
    <t>AÇO longitudinal dos pilares 10,00 mm</t>
  </si>
  <si>
    <t>AÇO DOS PILARES</t>
  </si>
  <si>
    <t xml:space="preserve">6 barras </t>
  </si>
  <si>
    <t>AÇO  LONGITUDINAL</t>
  </si>
  <si>
    <t xml:space="preserve"> FORMA DOS PILARES E VIGAS DA PAREDE TRIANGULAR</t>
  </si>
  <si>
    <t>AÇO TRANVERSAL DO PILARES 5,00 mm (ESTRIBO)</t>
  </si>
  <si>
    <t>AÇO TRANVERSAL DO PILARES</t>
  </si>
  <si>
    <t>Qtd. Estribos</t>
  </si>
  <si>
    <t>peso Kg/m barra 5,00mm</t>
  </si>
  <si>
    <t>ESTRIBO</t>
  </si>
  <si>
    <t>FORMA SUPERESTRUTURA</t>
  </si>
  <si>
    <t>TOTAL: (m2)</t>
  </si>
  <si>
    <t>FORMA CIRCULAR DA SUPERESTRUTURA</t>
  </si>
  <si>
    <t>CONCRETO SUPERESTRUTURA</t>
  </si>
  <si>
    <t>AÇO DE 4,0 a 7,00mm</t>
  </si>
  <si>
    <t>AÇO TRANVERSAL DO PILARES E VIGAS5,00 mm (ESTRIBO)</t>
  </si>
  <si>
    <t>DIVERSOS</t>
  </si>
  <si>
    <t>serviço</t>
  </si>
  <si>
    <t>Perimetroto (m)</t>
  </si>
  <si>
    <t>Comprimento (m)</t>
  </si>
  <si>
    <t>largura (m)</t>
  </si>
  <si>
    <t>Qtd.</t>
  </si>
  <si>
    <t xml:space="preserve"> Total </t>
  </si>
  <si>
    <t>Area total da obra</t>
  </si>
  <si>
    <t>Limpeza geral da obra</t>
  </si>
  <si>
    <t>locação de obra</t>
  </si>
  <si>
    <t xml:space="preserve"> limpeza do terreno </t>
  </si>
  <si>
    <t>Placa de obra</t>
  </si>
  <si>
    <t>Locação de andaime</t>
  </si>
  <si>
    <t>Tapume Telha Metálica</t>
  </si>
  <si>
    <t>Reservatório 500L</t>
  </si>
  <si>
    <t>Refeitório com paredes de chapa</t>
  </si>
  <si>
    <t>Rede de agua</t>
  </si>
  <si>
    <t>Rede de luz</t>
  </si>
  <si>
    <t>Rede de esgoto</t>
  </si>
  <si>
    <t xml:space="preserve">Mobilização e desmobilização de conteiner </t>
  </si>
  <si>
    <t>Aluguel mensal container (MÊS)</t>
  </si>
  <si>
    <t>ALVENARIA</t>
  </si>
  <si>
    <t>MURETA H= 60 cm</t>
  </si>
  <si>
    <t>Especificação do Serviço</t>
  </si>
  <si>
    <t>MURETA</t>
  </si>
  <si>
    <t>ALVENARIA EM CIMA DA MURETA H= 230 cm (FACHADA LATERAL DIREITA)</t>
  </si>
  <si>
    <t xml:space="preserve">ALVENARIA </t>
  </si>
  <si>
    <t>ALVENARIA COMPLEMENTAR EM CIMA DA MURETA DA ARQUIBANCADA (FACHADA FUNDOS)</t>
  </si>
  <si>
    <t>TOTAL geral: (m²)</t>
  </si>
  <si>
    <t>Parede triangular da fachada sudeste</t>
  </si>
  <si>
    <t>Parede triangular da fachada sudoeste</t>
  </si>
  <si>
    <t>Parede triangular da fachada nordeste</t>
  </si>
  <si>
    <t>Esquadrias</t>
  </si>
  <si>
    <t>ALAMBRADO</t>
  </si>
  <si>
    <t>Perda %</t>
  </si>
  <si>
    <t>Alambrado p/mureta h= 60 cm</t>
  </si>
  <si>
    <t>TOTAL:</t>
  </si>
  <si>
    <t>REDE DE PROTEÇÃO</t>
  </si>
  <si>
    <t>Rede de proteção em nylon</t>
  </si>
  <si>
    <t>GRAMA SINTETICA</t>
  </si>
  <si>
    <t>Preparo, regularização e compactação do terreno</t>
  </si>
  <si>
    <t>egularização e compactação do terreno</t>
  </si>
  <si>
    <t>PISO DA QUADRA</t>
  </si>
  <si>
    <t>Piso quadra poliesp. fck=25MPa, esp.=10 cm</t>
  </si>
  <si>
    <t>PINTURA SOBRE PISO DE CONCRETO</t>
  </si>
  <si>
    <t xml:space="preserve">PINTURA SOBRE PISO </t>
  </si>
  <si>
    <t>PINTURA PARA MARCAÇÃO DA Quadra</t>
  </si>
  <si>
    <t>Pintura para demarcação de quadras de esportes</t>
  </si>
  <si>
    <t>GERAL</t>
  </si>
  <si>
    <t>Rede para trave</t>
  </si>
  <si>
    <t>Trave para futebol</t>
  </si>
  <si>
    <t xml:space="preserve"> Estrut. metálica para coberttura</t>
  </si>
  <si>
    <t>AREA TELHADO</t>
  </si>
  <si>
    <t>KG/TOTAL</t>
  </si>
  <si>
    <t>KG/M²</t>
  </si>
  <si>
    <t>MENOR</t>
  </si>
  <si>
    <t>EXEMPLO DE CASO 01:</t>
  </si>
  <si>
    <t>EXEMPLO DE CASO 02:</t>
  </si>
  <si>
    <t>ÁREA DO TELHADO EM QUESTÃO</t>
  </si>
  <si>
    <t>TOTAL DE AÇO KG/M² DA ESTRUTURA DE COBERTURA</t>
  </si>
  <si>
    <t>MATERIAS ELETRICOS</t>
  </si>
  <si>
    <t>Eletroduto flexível corrugado 3/4" ,</t>
  </si>
  <si>
    <t>Eletroduto flexível corrugado 1" ,</t>
  </si>
  <si>
    <t>Caixa de passagem</t>
  </si>
  <si>
    <t>Cabo de cobre termoplástico (PVC) flexível isolado 0,6/1kV</t>
  </si>
  <si>
    <t>DISJUNTOR 25A</t>
  </si>
  <si>
    <t>DISJUNTOR 40A</t>
  </si>
  <si>
    <t>REFLETOR 200W</t>
  </si>
  <si>
    <t>Caixa de aterramento</t>
  </si>
  <si>
    <t xml:space="preserve">Mureta de medição </t>
  </si>
  <si>
    <t xml:space="preserve"> Serviço</t>
  </si>
  <si>
    <t xml:space="preserve">Calha </t>
  </si>
  <si>
    <t>TOTAL: (m)</t>
  </si>
  <si>
    <t>tubo de descida 100mm</t>
  </si>
  <si>
    <t>tubo descida 100 mm</t>
  </si>
  <si>
    <t>tubo horizontal  100mm ligando caixa de areia a caixas de areia</t>
  </si>
  <si>
    <t>tubo horizontal ligando as caixas100 mm</t>
  </si>
  <si>
    <t>tubo da descida que liga a caixa de areia 100 mm (horizontall)</t>
  </si>
  <si>
    <t>tubo da descida que liga a caixa de areia 100 mm (vertcical)</t>
  </si>
  <si>
    <t>tubo horizontal  150mm ligando caixa de areia a caixas de areia</t>
  </si>
  <si>
    <t>tubo 100 mm</t>
  </si>
  <si>
    <t>PECAS EM GERAL</t>
  </si>
  <si>
    <t>Joelho 45 graus 100 mm</t>
  </si>
  <si>
    <t>Curva 90 graus 100 mm</t>
  </si>
  <si>
    <t xml:space="preserve">Caixa de areia </t>
  </si>
  <si>
    <r>
      <rPr>
        <sz val="11.5"/>
        <rFont val="Segoe UI Light"/>
        <charset val="134"/>
      </rPr>
      <t>LISTA DE MATERIAIS</t>
    </r>
  </si>
  <si>
    <r>
      <rPr>
        <sz val="8.5"/>
        <rFont val="Segoe UI Light"/>
        <charset val="134"/>
      </rPr>
      <t>CABOS, TERMINAIS E CONEXÇÕES PARA CABOS</t>
    </r>
  </si>
  <si>
    <r>
      <rPr>
        <sz val="8.5"/>
        <rFont val="Segoe UI Light"/>
        <charset val="134"/>
      </rPr>
      <t>0-00-00</t>
    </r>
  </si>
  <si>
    <r>
      <rPr>
        <sz val="8.5"/>
        <rFont val="Segoe UI Light"/>
        <charset val="134"/>
      </rPr>
      <t xml:space="preserve">Cabo de cobre nú 35mm2, ref.: TEL-5735, marca de referência
</t>
    </r>
    <r>
      <rPr>
        <sz val="8.5"/>
        <rFont val="Segoe UI Light"/>
        <charset val="134"/>
      </rPr>
      <t>Termotécnica ou equivalente</t>
    </r>
  </si>
  <si>
    <r>
      <rPr>
        <sz val="8.5"/>
        <rFont val="Segoe UI Light"/>
        <charset val="134"/>
      </rPr>
      <t>m</t>
    </r>
  </si>
  <si>
    <r>
      <rPr>
        <sz val="8.5"/>
        <rFont val="Segoe UI Light"/>
        <charset val="134"/>
      </rPr>
      <t xml:space="preserve">Conector de pressão tipo split-bolt em liga de cobre estanhado
</t>
    </r>
    <r>
      <rPr>
        <sz val="8.5"/>
        <rFont val="Segoe UI Light"/>
        <charset val="134"/>
      </rPr>
      <t>para cabo de cobre 35mm2, Ref.: TEL-5015</t>
    </r>
  </si>
  <si>
    <r>
      <rPr>
        <sz val="8.5"/>
        <rFont val="Segoe UI Light"/>
        <charset val="134"/>
      </rPr>
      <t>pç</t>
    </r>
  </si>
  <si>
    <r>
      <rPr>
        <sz val="8.5"/>
        <rFont val="Segoe UI Light"/>
        <charset val="134"/>
      </rPr>
      <t xml:space="preserve">Terminal de compressão cobre estanhado 1 furo para Cabo de
</t>
    </r>
    <r>
      <rPr>
        <sz val="8.5"/>
        <rFont val="Segoe UI Light"/>
        <charset val="134"/>
      </rPr>
      <t>cobre de #35mm2, Ref.: TEL-5135</t>
    </r>
  </si>
  <si>
    <r>
      <rPr>
        <sz val="8.5"/>
        <rFont val="Segoe UI Light"/>
        <charset val="134"/>
      </rPr>
      <t xml:space="preserve">Cabo de cobre nú 50mm2, ref. TEL-5750, marca de referência
</t>
    </r>
    <r>
      <rPr>
        <sz val="8.5"/>
        <rFont val="Segoe UI Light"/>
        <charset val="134"/>
      </rPr>
      <t>Termotécnica ou equivalente</t>
    </r>
  </si>
  <si>
    <r>
      <rPr>
        <sz val="8.5"/>
        <rFont val="Segoe UI Light"/>
        <charset val="134"/>
      </rPr>
      <t xml:space="preserve">Terminal de compressão cobre estanhado 1 furo para Cabo de
</t>
    </r>
    <r>
      <rPr>
        <sz val="8.5"/>
        <rFont val="Segoe UI Light"/>
        <charset val="134"/>
      </rPr>
      <t>cobre de #50mm2, Ref.: TEL-5150</t>
    </r>
  </si>
  <si>
    <r>
      <rPr>
        <sz val="8.5"/>
        <rFont val="Segoe UI Light"/>
        <charset val="134"/>
      </rPr>
      <t xml:space="preserve">Presilha em latão para cabo de cobre 35 a 50 mm2 e furo Ø5mm,
</t>
    </r>
    <r>
      <rPr>
        <sz val="8.5"/>
        <rFont val="Segoe UI Light"/>
        <charset val="134"/>
      </rPr>
      <t>Ref.: TEL-744</t>
    </r>
  </si>
  <si>
    <r>
      <rPr>
        <sz val="8.5"/>
        <rFont val="Segoe UI Light"/>
        <charset val="134"/>
      </rPr>
      <t xml:space="preserve">Parafuso em aço inox autoatarrachante Ø4,2 x 32mm, Ref.: TEL-
</t>
    </r>
    <r>
      <rPr>
        <sz val="8.5"/>
        <rFont val="Segoe UI Light"/>
        <charset val="134"/>
      </rPr>
      <t>5333</t>
    </r>
  </si>
  <si>
    <r>
      <rPr>
        <sz val="8.5"/>
        <rFont val="Segoe UI Light"/>
        <charset val="134"/>
      </rPr>
      <t>Bucha de nylon nº 6, Ref.: TEL-5306</t>
    </r>
  </si>
  <si>
    <r>
      <rPr>
        <sz val="8.5"/>
        <rFont val="Segoe UI Light"/>
        <charset val="134"/>
      </rPr>
      <t>Fixador universal de SPDA estanhado, Ref.: TEL-5024</t>
    </r>
  </si>
  <si>
    <r>
      <rPr>
        <sz val="8.5"/>
        <rFont val="Segoe UI Light"/>
        <charset val="134"/>
      </rPr>
      <t>Parafuso em aço inox sextavado ØM6 x 45mm TEL-5346</t>
    </r>
  </si>
  <si>
    <r>
      <rPr>
        <sz val="8.5"/>
        <rFont val="Segoe UI Light"/>
        <charset val="134"/>
      </rPr>
      <t>Bucha de nylon nº 10, Ref.: TEL-5310</t>
    </r>
  </si>
  <si>
    <r>
      <rPr>
        <sz val="8.5"/>
        <rFont val="Segoe UI Light"/>
        <charset val="134"/>
      </rPr>
      <t>Selante em Poliuretano (PU) flexível – Bisnaga 380g, Ref.: TEL-5905</t>
    </r>
  </si>
  <si>
    <r>
      <rPr>
        <sz val="8.5"/>
        <rFont val="Segoe UI Light"/>
        <charset val="134"/>
      </rPr>
      <t>CAPTOR FRANKLIN</t>
    </r>
  </si>
  <si>
    <r>
      <rPr>
        <sz val="8.5"/>
        <rFont val="Segoe UI Light"/>
        <charset val="134"/>
      </rPr>
      <t xml:space="preserve">Captor Franklin com base em Em Latão Cromado 2 Desc. Rosca
</t>
    </r>
    <r>
      <rPr>
        <sz val="8.5"/>
        <rFont val="Segoe UI Light"/>
        <charset val="134"/>
      </rPr>
      <t>3/4″ x 250mm, Ref.: TEL-012</t>
    </r>
  </si>
  <si>
    <r>
      <rPr>
        <sz val="8.5"/>
        <rFont val="Segoe UI Light"/>
        <charset val="134"/>
      </rPr>
      <t>Sinalizador simples</t>
    </r>
  </si>
  <si>
    <r>
      <rPr>
        <sz val="8.5"/>
        <rFont val="Segoe UI Light"/>
        <charset val="134"/>
      </rPr>
      <t xml:space="preserve">Abraçadeira-guia reforçada p/ mastros 2" e 2 descidas, Ref.:TEL-
</t>
    </r>
    <r>
      <rPr>
        <sz val="8.5"/>
        <rFont val="Segoe UI Light"/>
        <charset val="134"/>
      </rPr>
      <t>380</t>
    </r>
  </si>
  <si>
    <r>
      <rPr>
        <sz val="8.5"/>
        <rFont val="Segoe UI Light"/>
        <charset val="134"/>
      </rPr>
      <t xml:space="preserve">Mastro telescópico galvanizado 6m (3m x 1, 1/2" + 3m x 2"),
</t>
    </r>
    <r>
      <rPr>
        <sz val="8.5"/>
        <rFont val="Segoe UI Light"/>
        <charset val="134"/>
      </rPr>
      <t>Ref.:TEL-481</t>
    </r>
  </si>
  <si>
    <r>
      <rPr>
        <sz val="8.5"/>
        <rFont val="Segoe UI Light"/>
        <charset val="134"/>
      </rPr>
      <t xml:space="preserve">Conjunto de estais tubulares tipo rígido 3m para mastro Ø2",
</t>
    </r>
    <r>
      <rPr>
        <sz val="8.5"/>
        <rFont val="Segoe UI Light"/>
        <charset val="134"/>
      </rPr>
      <t>Ref.:TEL-451</t>
    </r>
  </si>
  <si>
    <r>
      <rPr>
        <sz val="8.5"/>
        <rFont val="Segoe UI Light"/>
        <charset val="134"/>
      </rPr>
      <t>Base para mastro Ø2" em alumínio fundido, Ref.: TEL-075</t>
    </r>
  </si>
  <si>
    <r>
      <rPr>
        <sz val="8.5"/>
        <rFont val="Segoe UI Light"/>
        <charset val="134"/>
      </rPr>
      <t>ELETRODUTO E CONEXÕES</t>
    </r>
  </si>
  <si>
    <t>Eletroduto PVC Ø1" (Ø32mm) x 3,00m, Ref.:TEL-5501</t>
  </si>
  <si>
    <r>
      <rPr>
        <sz val="8.5"/>
        <rFont val="Segoe UI Light"/>
        <charset val="134"/>
      </rPr>
      <t xml:space="preserve">Abraçadeira Tipo D com cunha, parafuso, porca e arruela, Ref.:TEL-
</t>
    </r>
    <r>
      <rPr>
        <sz val="8.5"/>
        <rFont val="Segoe UI Light"/>
        <charset val="134"/>
      </rPr>
      <t>095</t>
    </r>
  </si>
  <si>
    <r>
      <rPr>
        <sz val="8.5"/>
        <rFont val="Segoe UI Light"/>
        <charset val="134"/>
      </rPr>
      <t>SOLDA EXOTERMICA</t>
    </r>
  </si>
  <si>
    <r>
      <rPr>
        <sz val="8.5"/>
        <rFont val="Segoe UI Light"/>
        <charset val="134"/>
      </rPr>
      <t>Solda Exotérmica: Molde SAC 35-5 (Ref.: MSAC35-03), Cartucho nº90 (Ref.: NSEC0090), Alicate Z-201 (Ref.: NSEZ0201)</t>
    </r>
  </si>
  <si>
    <r>
      <rPr>
        <sz val="8.5"/>
        <rFont val="Segoe UI Light"/>
        <charset val="134"/>
      </rPr>
      <t>Solda Exotérmica: Molde HCL 5/8.50-5 (Ref.: MHCL5850-05), Cartucho nº115 (Ref.: NSEC0115) e Alicate Z-20 (Ref.: NSEZ0201)</t>
    </r>
  </si>
  <si>
    <r>
      <rPr>
        <sz val="8.5"/>
        <rFont val="Segoe UI Light"/>
        <charset val="134"/>
      </rPr>
      <t>5.1.1</t>
    </r>
  </si>
  <si>
    <r>
      <rPr>
        <sz val="8.5"/>
        <rFont val="Segoe UI Light"/>
        <charset val="134"/>
      </rPr>
      <t>Caixa de inspeção tipo solo em PVC Ø300 x 250 mm</t>
    </r>
  </si>
  <si>
    <r>
      <rPr>
        <sz val="8.5"/>
        <rFont val="Segoe UI Light"/>
        <charset val="134"/>
      </rPr>
      <t>5.1.2</t>
    </r>
  </si>
  <si>
    <r>
      <rPr>
        <sz val="8.5"/>
        <rFont val="Segoe UI Light"/>
        <charset val="134"/>
      </rPr>
      <t>Tampa reforçada em ferro fundido para caixa de inspeção</t>
    </r>
  </si>
  <si>
    <r>
      <rPr>
        <sz val="8.5"/>
        <rFont val="Segoe UI Light"/>
        <charset val="134"/>
      </rPr>
      <t>5.1.3</t>
    </r>
  </si>
  <si>
    <r>
      <rPr>
        <sz val="8.5"/>
        <rFont val="Segoe UI Light"/>
        <charset val="134"/>
      </rPr>
      <t xml:space="preserve">Haste de aterramento tipo COPPERWELD Alta Camada (254
</t>
    </r>
    <r>
      <rPr>
        <sz val="8.5"/>
        <rFont val="Segoe UI Light"/>
        <charset val="134"/>
      </rPr>
      <t>microns) - Ø5/8″ x 2,4m, Ref.: Tel-5814</t>
    </r>
  </si>
  <si>
    <t>BANCO DE CONCRETO</t>
  </si>
  <si>
    <t>ESCAVAÇÃO DAS VALAS PARA ALVENARIA DO BANCO DE CONCRETO . (14x19x39cm)</t>
  </si>
  <si>
    <t>ALVENARIA DO BANCO DE CONCRETO LONGITUDINAL</t>
  </si>
  <si>
    <t>ALVENARIA DO BANCO DE CONCRETO TRANVERSAL</t>
  </si>
  <si>
    <t>APILOAMENTO DAS VALAS PARA ALVENARIA DO BANCO DE CONCRETO . (14x19x39cm)</t>
  </si>
  <si>
    <t>APILOAMENTO DAS VALAS PARA ALVENARIA</t>
  </si>
  <si>
    <t>CONCRETO MAGRO PARA AS VALAS DO BANCO DE CONCRETO . (14x19x39cm)</t>
  </si>
  <si>
    <t>ALVENARIA DO BANCO DE CONCRETO</t>
  </si>
  <si>
    <t xml:space="preserve"> CHAPISCO EXTERNO DA ALVENARIA DO BANCO DE CONCRETO</t>
  </si>
  <si>
    <t xml:space="preserve"> CHAPISCO  LATERAL ESQUERDA</t>
  </si>
  <si>
    <t xml:space="preserve"> CHAPISCO  1°ESPELHO</t>
  </si>
  <si>
    <t xml:space="preserve"> CHAPISCO  2°ESPELHO</t>
  </si>
  <si>
    <t xml:space="preserve"> CHAPISCO  3°ESPELHO</t>
  </si>
  <si>
    <t>REBOCO EXTERNO DA ALVENARIA DO BANCO DE CONCRETO</t>
  </si>
  <si>
    <t xml:space="preserve">REBOCO </t>
  </si>
  <si>
    <t>REBOCO  1°ESPELHO</t>
  </si>
  <si>
    <t>REBOCO   2°ESPELHO</t>
  </si>
  <si>
    <t>REBOCO  3°ESPELHO</t>
  </si>
  <si>
    <t>PINTURA EXTERNA DA ALVENARIA DO BANCO DE CONCRETO</t>
  </si>
  <si>
    <t>PINTURA DA ALVENARIA VERTICAL LATERAL ESQUERD.</t>
  </si>
  <si>
    <t>PINTURA  1°ESPELHO</t>
  </si>
  <si>
    <t>PINTURA   2°ESPELHO</t>
  </si>
  <si>
    <t>PINTURA  3°ESPELHO</t>
  </si>
  <si>
    <t>PINTURA DO PISO 03</t>
  </si>
  <si>
    <t>PINTURA DO PISO 02</t>
  </si>
  <si>
    <t>PINTURA DO PISO 01</t>
  </si>
  <si>
    <t>ATERRO P/BANCO DE CONCRETO</t>
  </si>
  <si>
    <t>ATERRO  DO PISO 03</t>
  </si>
  <si>
    <t>ATERRO  DO PISO 02</t>
  </si>
  <si>
    <t>ATERRO DO PISO 01</t>
  </si>
  <si>
    <t>LONA, MALHA DE AÇO E LASTRO DE CONCRETO</t>
  </si>
  <si>
    <t>LASTRO DE CONCRETO DO PISO 03</t>
  </si>
  <si>
    <t>LASTRO DE CONCRETO DO PISO 02</t>
  </si>
  <si>
    <t>LASTRO DE CONCRETO DO PISO 01</t>
  </si>
  <si>
    <t>PISO CAMURÇADO</t>
  </si>
  <si>
    <t>PISO CAMURÇADODO PISO 03</t>
  </si>
  <si>
    <t>PISO CAMURÇADO DO PISO 02</t>
  </si>
  <si>
    <t>PISO CAMURÇADO DO PISO 01</t>
  </si>
  <si>
    <t>REBOCO</t>
  </si>
  <si>
    <t>REBOCO DA MURETA</t>
  </si>
  <si>
    <t>MURETA h= 60 cm</t>
  </si>
  <si>
    <t>REBOCO DA ALVENARIA TRIANGUKLAR FECHADA DE ACM</t>
  </si>
  <si>
    <t>reboco Parede triangular da fachada sudeste</t>
  </si>
  <si>
    <t>reboco Parede triangular da fachada sudoeste</t>
  </si>
  <si>
    <t>reboco Parede triangular da fachada nordeste</t>
  </si>
  <si>
    <t>REBOCO EM CIMA DA MURETA H= 230 cm (FACHADA LATERAL DIREITA)</t>
  </si>
  <si>
    <t>REBOCO COMPLEMENTAR EM CIMA DA MURETA DA ARQUIBANCADA (FACHADA FUNDOS)</t>
  </si>
  <si>
    <t>CHAPISCO</t>
  </si>
  <si>
    <t>chapisco Parede triangular da fachada sudeste</t>
  </si>
  <si>
    <t>chapisco Parede triangular da fachada sudoeste</t>
  </si>
  <si>
    <t>chapisco Parede triangular da fachada nordeste</t>
  </si>
  <si>
    <t>telha metalica</t>
  </si>
  <si>
    <t>telha</t>
  </si>
  <si>
    <t>coef.de inclinação %</t>
  </si>
  <si>
    <t>Telhado área 01</t>
  </si>
  <si>
    <t>m2</t>
  </si>
  <si>
    <t>Telhado área 02</t>
  </si>
  <si>
    <t>Telhado área 03</t>
  </si>
  <si>
    <t>Telhado área 04</t>
  </si>
  <si>
    <t xml:space="preserve">Estrutura metalica </t>
  </si>
  <si>
    <t>Estrutura metalica para telhado</t>
  </si>
  <si>
    <t>PINTURA E EMASSAMENTO ACRILICA</t>
  </si>
  <si>
    <t>PINTURA DA PAREDE TRIANGUKLAR FECHADA DE ACM</t>
  </si>
  <si>
    <t>pintura Parede triangular da fachada sudeste</t>
  </si>
  <si>
    <t>pintura Parede triangular da fachada sudoeste</t>
  </si>
  <si>
    <t>pintura Parede triangular da fachada nordeste</t>
  </si>
  <si>
    <t>PINTURA EM CIMA DA MURETA H= 230 cm (FACHADA LATERAL DIREITA)</t>
  </si>
  <si>
    <t>PEITORIL DA MURETA</t>
  </si>
  <si>
    <t>2 lados</t>
  </si>
  <si>
    <t xml:space="preserve"> (entorno da quadra) lona plastica</t>
  </si>
  <si>
    <t>(entorno da quadra) malha de aço</t>
  </si>
  <si>
    <t xml:space="preserve"> (entorno da quadra) lastro estrutural</t>
  </si>
  <si>
    <t xml:space="preserve"> (entorno da quadra) piso camurçado</t>
  </si>
  <si>
    <t>IMPERMEABILIZAÇÃO MURETA</t>
  </si>
  <si>
    <t>IMPERMEABILIZAÇÃO DA PAREDE DA MURETA h= 60 cm</t>
  </si>
  <si>
    <t xml:space="preserve"> IMPERMEABILIZAÇÃO DA VIGA BALDRAME DA MURETA </t>
  </si>
  <si>
    <t xml:space="preserve"> IMPERMEABILIZAÇÃO DA VIGA BALDRAME DA PAREDE TRIANGULAR</t>
  </si>
  <si>
    <t>REVESTIMENTO EM PAREDE</t>
  </si>
  <si>
    <t>ACABANENTO EM ACM</t>
  </si>
  <si>
    <t>Fachada sudeste</t>
  </si>
  <si>
    <t>Fachada  noroeste</t>
  </si>
  <si>
    <t>Fachada  nordeste</t>
  </si>
  <si>
    <t>Fachada  sudoeste</t>
  </si>
  <si>
    <t>Resumo de Máteriais</t>
  </si>
  <si>
    <t>Quant.</t>
  </si>
  <si>
    <t>Terra vegetal (canteiro)</t>
  </si>
  <si>
    <t>Grama</t>
  </si>
  <si>
    <t/>
  </si>
  <si>
    <t>arbustos ornamentais</t>
  </si>
  <si>
    <t>Palmeira</t>
  </si>
  <si>
    <t>ponto torneira de jardim</t>
  </si>
  <si>
    <t>destocamento de arvore</t>
  </si>
  <si>
    <t>herbaceas</t>
  </si>
  <si>
    <t>coqueiro</t>
  </si>
  <si>
    <t>COQUEIRO</t>
  </si>
  <si>
    <t>Obs:</t>
  </si>
  <si>
    <t xml:space="preserve">Nas instalações do canteiro de obras, não será necessário a utilização de containes ou barraçãos, porque a própria estrutura do complexo esportivo servirá como base de apoio para a realização desta obra. </t>
  </si>
  <si>
    <t>11.2.2</t>
  </si>
  <si>
    <t xml:space="preserve">Reservatório de poliestileno de 1000 L, inclusive suporte em madeira de 7x12cm e 5x7cm, elevado de 4m,conforme projeto (2 utilizações
</t>
  </si>
  <si>
    <t>CONSTRUÇÃO DO CAMPO SOCIETY NO COMPLEXO ESPORTIVO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</si>
</sst>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-&quot;R$&quot;\ * #,##0.00_-;\-&quot;R$&quot;\ * #,##0.00_-;_-&quot;R$&quot;\ * &quot;-&quot;??_-;_-@_-"/>
    <numFmt numFmtId="164" formatCode="0.0"/>
    <numFmt numFmtId="165" formatCode="0.000"/>
    <numFmt numFmtId="166" formatCode="_-* #,##0.00_-;\-* #,##0.00_-;_-* \-??_-;_-@_-"/>
    <numFmt numFmtId="167" formatCode="dd/mm/yyyy;@"/>
    <numFmt numFmtId="168" formatCode="_-&quot;R$ &quot;* #,##0.00_-;&quot;-R$ &quot;* #,##0.00_-;_-&quot;R$ &quot;* \-??_-;_-@_-"/>
    <numFmt numFmtId="169" formatCode="0.00;[Red]0.00"/>
    <numFmt numFmtId="170" formatCode="0.00_);[Red]\(0.00\)"/>
    <numFmt numFmtId="171" formatCode="&quot;R$ &quot;#,##0.00"/>
    <numFmt numFmtId="172" formatCode="00"/>
    <numFmt numFmtId="173" formatCode="&quot;R$&quot;\ #,##0.00"/>
    <numFmt numFmtId="174" formatCode="0.00_ ;[Red]\-0.00\ "/>
    <numFmt numFmtId="175" formatCode="_-&quot;R$&quot;* #,##0.00_-;&quot;-R$&quot;* #,##0.00_-;_-&quot;R$&quot;* \-??_-;_-@_-"/>
  </numFmts>
  <fonts count="72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2"/>
      <color rgb="FFFFFFFF"/>
      <name val="Calibri"/>
      <charset val="134"/>
    </font>
    <font>
      <b/>
      <sz val="10"/>
      <color rgb="FFFFFFFF"/>
      <name val="Arial"/>
      <charset val="134"/>
    </font>
    <font>
      <sz val="10"/>
      <color rgb="FF000000"/>
      <name val="Arial"/>
      <charset val="134"/>
    </font>
    <font>
      <sz val="11"/>
      <color rgb="FF000000"/>
      <name val="Arial"/>
      <charset val="134"/>
    </font>
    <font>
      <sz val="11"/>
      <name val="Arial"/>
      <charset val="134"/>
    </font>
    <font>
      <sz val="10"/>
      <color rgb="FF000000"/>
      <name val="Calibri"/>
      <charset val="134"/>
    </font>
    <font>
      <sz val="11"/>
      <color rgb="FFFF0000"/>
      <name val="Calibri"/>
      <charset val="134"/>
    </font>
    <font>
      <b/>
      <i/>
      <sz val="12"/>
      <color rgb="FF000000"/>
      <name val="Calibri"/>
      <charset val="134"/>
    </font>
    <font>
      <sz val="12"/>
      <color rgb="FF000000"/>
      <name val="Arial"/>
      <charset val="134"/>
    </font>
    <font>
      <b/>
      <sz val="10"/>
      <color rgb="FF000000"/>
      <name val="Arial"/>
      <charset val="134"/>
    </font>
    <font>
      <sz val="10"/>
      <color rgb="FFFF0000"/>
      <name val="Calibri"/>
      <charset val="134"/>
    </font>
    <font>
      <sz val="10"/>
      <color rgb="FFFF0000"/>
      <name val="Arial"/>
      <charset val="134"/>
    </font>
    <font>
      <sz val="10"/>
      <color rgb="FF000000"/>
      <name val="Times New Roman"/>
      <charset val="204"/>
    </font>
    <font>
      <sz val="11.5"/>
      <name val="Segoe UI Light"/>
      <charset val="134"/>
    </font>
    <font>
      <sz val="8.5"/>
      <color rgb="FF000000"/>
      <name val="Segoe UI Light"/>
      <charset val="134"/>
    </font>
    <font>
      <sz val="8.5"/>
      <name val="Segoe UI Light"/>
      <charset val="134"/>
    </font>
    <font>
      <sz val="8.5"/>
      <name val="Segoe UI Light"/>
      <charset val="134"/>
    </font>
    <font>
      <sz val="10"/>
      <name val="Arial"/>
      <charset val="1"/>
    </font>
    <font>
      <sz val="10"/>
      <color rgb="FFFF0000"/>
      <name val="Arial"/>
      <charset val="1"/>
    </font>
    <font>
      <b/>
      <sz val="10"/>
      <color rgb="FFFF0000"/>
      <name val="Arial"/>
      <charset val="1"/>
    </font>
    <font>
      <sz val="11"/>
      <name val="Calibri"/>
      <charset val="134"/>
    </font>
    <font>
      <sz val="11"/>
      <name val="Calibri"/>
      <charset val="1"/>
    </font>
    <font>
      <b/>
      <sz val="11"/>
      <color rgb="FF000000"/>
      <name val="Calibri"/>
      <charset val="134"/>
    </font>
    <font>
      <b/>
      <sz val="11"/>
      <color rgb="FF000000"/>
      <name val="Calibri"/>
      <charset val="1"/>
    </font>
    <font>
      <b/>
      <sz val="10"/>
      <name val="Arial"/>
      <charset val="1"/>
    </font>
    <font>
      <sz val="10"/>
      <name val="Arial"/>
      <charset val="134"/>
    </font>
    <font>
      <b/>
      <sz val="12"/>
      <name val="Calibri"/>
      <charset val="134"/>
    </font>
    <font>
      <b/>
      <sz val="12"/>
      <color rgb="FF000000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b/>
      <sz val="10"/>
      <name val="Arial"/>
      <charset val="134"/>
    </font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2"/>
      <color rgb="FF000000"/>
      <name val="Calibri"/>
      <charset val="134"/>
    </font>
    <font>
      <sz val="12"/>
      <color rgb="FF000000"/>
      <name val="Arial"/>
      <charset val="134"/>
    </font>
    <font>
      <sz val="11"/>
      <color rgb="FF000000"/>
      <name val="Arial"/>
      <charset val="134"/>
    </font>
    <font>
      <b/>
      <sz val="12"/>
      <color rgb="FF000000"/>
      <name val="Arial"/>
      <charset val="134"/>
    </font>
    <font>
      <b/>
      <sz val="11"/>
      <color rgb="FF000000"/>
      <name val="Arial"/>
      <charset val="134"/>
    </font>
    <font>
      <b/>
      <sz val="11"/>
      <name val="Arial"/>
      <charset val="134"/>
    </font>
    <font>
      <b/>
      <sz val="16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sz val="12"/>
      <name val="Arial"/>
      <charset val="1"/>
    </font>
    <font>
      <b/>
      <sz val="16"/>
      <name val="Calibri"/>
      <charset val="134"/>
    </font>
    <font>
      <b/>
      <sz val="11"/>
      <name val="Calibri"/>
      <charset val="134"/>
    </font>
    <font>
      <sz val="11"/>
      <name val="Arial"/>
      <charset val="134"/>
    </font>
    <font>
      <sz val="11"/>
      <color rgb="FFFF0000"/>
      <name val="Arial"/>
      <charset val="134"/>
    </font>
    <font>
      <b/>
      <sz val="12"/>
      <color rgb="FF000000"/>
      <name val="Arial"/>
      <charset val="1"/>
    </font>
    <font>
      <b/>
      <sz val="12"/>
      <name val="Arial"/>
      <charset val="1"/>
    </font>
    <font>
      <sz val="12"/>
      <color rgb="FF000000"/>
      <name val="Arial"/>
      <charset val="1"/>
    </font>
    <font>
      <sz val="12"/>
      <name val="Arial"/>
      <charset val="1"/>
    </font>
    <font>
      <sz val="12"/>
      <color rgb="FF000000"/>
      <name val="Arial"/>
      <charset val="1"/>
    </font>
    <font>
      <b/>
      <sz val="9"/>
      <name val="Arial"/>
      <charset val="134"/>
    </font>
    <font>
      <sz val="12"/>
      <name val="Calibri"/>
      <charset val="134"/>
    </font>
    <font>
      <b/>
      <sz val="11"/>
      <color rgb="FF000000"/>
      <name val="Arial"/>
      <charset val="134"/>
    </font>
    <font>
      <i/>
      <sz val="11"/>
      <color rgb="FF7F7F7F"/>
      <name val="Calibri"/>
      <charset val="134"/>
    </font>
    <font>
      <i/>
      <sz val="11"/>
      <color rgb="FF7F7F7F"/>
      <name val="Calibri"/>
      <charset val="134"/>
    </font>
    <font>
      <sz val="10"/>
      <color rgb="FF000000"/>
      <name val="Arial"/>
      <charset val="134"/>
    </font>
    <font>
      <b/>
      <sz val="15"/>
      <color rgb="FF44546A"/>
      <name val="Calibri"/>
      <charset val="134"/>
    </font>
    <font>
      <sz val="9"/>
      <name val="Segoe UI"/>
      <charset val="1"/>
    </font>
    <font>
      <sz val="11"/>
      <color rgb="FF000000"/>
      <name val="Calibri"/>
      <charset val="1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9"/>
      <color indexed="81"/>
      <name val="Segoe UI"/>
      <family val="2"/>
    </font>
    <font>
      <b/>
      <sz val="12"/>
      <color rgb="FF00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395511"/>
        <bgColor rgb="FF385724"/>
      </patternFill>
    </fill>
    <fill>
      <patternFill patternType="solid">
        <fgColor rgb="FF808080"/>
        <bgColor rgb="FF7F7F7F"/>
      </patternFill>
    </fill>
    <fill>
      <patternFill patternType="solid">
        <fgColor rgb="FFFF7B59"/>
        <bgColor rgb="FFED7D31"/>
      </patternFill>
    </fill>
    <fill>
      <patternFill patternType="solid">
        <fgColor rgb="FF999999"/>
        <bgColor rgb="FFA5A5A5"/>
      </patternFill>
    </fill>
    <fill>
      <patternFill patternType="solid">
        <fgColor rgb="FFFFFFFF"/>
        <b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7B59"/>
        <bgColor rgb="FFFF6600"/>
      </patternFill>
    </fill>
    <fill>
      <patternFill patternType="solid">
        <fgColor rgb="FFD0CECE"/>
        <bgColor rgb="FFCFCFCF"/>
      </patternFill>
    </fill>
    <fill>
      <patternFill patternType="solid">
        <fgColor rgb="FFBFBFBF"/>
        <bgColor rgb="FFD0CECE"/>
      </patternFill>
    </fill>
    <fill>
      <patternFill patternType="solid">
        <fgColor rgb="FF00B0F0"/>
        <bgColor rgb="FFFF660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rgb="FFFF6600"/>
      </patternFill>
    </fill>
    <fill>
      <patternFill patternType="solid">
        <fgColor rgb="FFFFFF00"/>
        <bgColor rgb="FFFF6600"/>
      </patternFill>
    </fill>
    <fill>
      <patternFill patternType="solid">
        <fgColor rgb="FFA6A6A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00A933"/>
        <bgColor rgb="FF00B050"/>
      </patternFill>
    </fill>
    <fill>
      <patternFill patternType="solid">
        <fgColor rgb="FFFF0000"/>
        <bgColor rgb="FFC9211E"/>
      </patternFill>
    </fill>
    <fill>
      <patternFill patternType="solid">
        <fgColor rgb="FF92D050"/>
        <bgColor rgb="FFFF6600"/>
      </patternFill>
    </fill>
    <fill>
      <patternFill patternType="solid">
        <fgColor theme="5" tint="-0.249977111117893"/>
        <bgColor rgb="FF385724"/>
      </patternFill>
    </fill>
    <fill>
      <patternFill patternType="solid">
        <fgColor theme="9" tint="0.59999389629810485"/>
        <bgColor rgb="FFFF6600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8" tint="0.59999389629810485"/>
        <bgColor rgb="FFFF6600"/>
      </patternFill>
    </fill>
    <fill>
      <patternFill patternType="solid">
        <fgColor rgb="FFD9D9D9"/>
        <bgColor rgb="FFCFCFCF"/>
      </patternFill>
    </fill>
    <fill>
      <patternFill patternType="solid">
        <fgColor rgb="FFBFBFBF"/>
        <bgColor rgb="FFC0C0C0"/>
      </patternFill>
    </fill>
    <fill>
      <patternFill patternType="solid">
        <fgColor rgb="FFA6A6A6"/>
        <bgColor rgb="FF9999FF"/>
      </patternFill>
    </fill>
    <fill>
      <patternFill patternType="solid">
        <fgColor rgb="FFFF0000"/>
        <bgColor indexed="64"/>
      </patternFill>
    </fill>
  </fills>
  <borders count="44">
    <border>
      <left/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ck">
        <color rgb="FF5B9BD5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38">
    <xf numFmtId="0" fontId="0" fillId="0" borderId="0"/>
    <xf numFmtId="166" fontId="1" fillId="0" borderId="0" applyBorder="0" applyProtection="0"/>
    <xf numFmtId="9" fontId="65" fillId="0" borderId="0" applyFont="0" applyFill="0" applyBorder="0" applyAlignment="0" applyProtection="0"/>
    <xf numFmtId="0" fontId="1" fillId="0" borderId="0"/>
    <xf numFmtId="44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61" fillId="0" borderId="0" applyBorder="0" applyProtection="0"/>
    <xf numFmtId="0" fontId="35" fillId="0" borderId="0"/>
    <xf numFmtId="168" fontId="1" fillId="0" borderId="0" applyBorder="0" applyProtection="0"/>
    <xf numFmtId="0" fontId="1" fillId="0" borderId="0"/>
    <xf numFmtId="0" fontId="1" fillId="0" borderId="0"/>
    <xf numFmtId="0" fontId="1" fillId="0" borderId="0"/>
    <xf numFmtId="0" fontId="60" fillId="0" borderId="0" applyBorder="0" applyProtection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9" fillId="0" borderId="0"/>
    <xf numFmtId="0" fontId="4" fillId="0" borderId="0"/>
    <xf numFmtId="0" fontId="62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4" fillId="0" borderId="0"/>
    <xf numFmtId="9" fontId="35" fillId="0" borderId="0" applyBorder="0" applyProtection="0"/>
    <xf numFmtId="9" fontId="1" fillId="0" borderId="0" applyBorder="0" applyProtection="0"/>
    <xf numFmtId="0" fontId="63" fillId="0" borderId="41" applyProtection="0"/>
    <xf numFmtId="166" fontId="27" fillId="0" borderId="0" applyBorder="0" applyProtection="0"/>
    <xf numFmtId="166" fontId="27" fillId="0" borderId="0" applyBorder="0" applyProtection="0"/>
  </cellStyleXfs>
  <cellXfs count="413">
    <xf numFmtId="0" fontId="0" fillId="0" borderId="0" xfId="0"/>
    <xf numFmtId="0" fontId="1" fillId="0" borderId="0" xfId="5"/>
    <xf numFmtId="0" fontId="4" fillId="4" borderId="5" xfId="5" applyFont="1" applyFill="1" applyBorder="1" applyAlignment="1"/>
    <xf numFmtId="4" fontId="5" fillId="5" borderId="5" xfId="0" applyNumberFormat="1" applyFont="1" applyFill="1" applyBorder="1"/>
    <xf numFmtId="2" fontId="4" fillId="5" borderId="5" xfId="5" applyNumberFormat="1" applyFont="1" applyFill="1" applyBorder="1" applyAlignment="1">
      <alignment horizontal="center"/>
    </xf>
    <xf numFmtId="0" fontId="5" fillId="6" borderId="5" xfId="0" applyFont="1" applyFill="1" applyBorder="1"/>
    <xf numFmtId="0" fontId="4" fillId="4" borderId="5" xfId="5" applyFont="1" applyFill="1" applyBorder="1" applyAlignment="1">
      <alignment horizontal="left" vertical="top"/>
    </xf>
    <xf numFmtId="169" fontId="5" fillId="5" borderId="5" xfId="0" applyNumberFormat="1" applyFont="1" applyFill="1" applyBorder="1"/>
    <xf numFmtId="4" fontId="5" fillId="6" borderId="5" xfId="0" applyNumberFormat="1" applyFont="1" applyFill="1" applyBorder="1"/>
    <xf numFmtId="0" fontId="1" fillId="0" borderId="0" xfId="5" applyFont="1"/>
    <xf numFmtId="166" fontId="6" fillId="5" borderId="5" xfId="1" applyNumberFormat="1" applyFont="1" applyFill="1" applyBorder="1" applyAlignment="1" applyProtection="1">
      <alignment horizontal="right"/>
    </xf>
    <xf numFmtId="166" fontId="5" fillId="5" borderId="5" xfId="0" applyNumberFormat="1" applyFont="1" applyFill="1" applyBorder="1" applyAlignment="1">
      <alignment horizontal="right"/>
    </xf>
    <xf numFmtId="0" fontId="1" fillId="0" borderId="0" xfId="0" applyFont="1"/>
    <xf numFmtId="2" fontId="7" fillId="0" borderId="0" xfId="5" applyNumberFormat="1" applyFont="1"/>
    <xf numFmtId="2" fontId="4" fillId="0" borderId="0" xfId="5" applyNumberFormat="1" applyFont="1" applyBorder="1"/>
    <xf numFmtId="2" fontId="1" fillId="0" borderId="0" xfId="5" applyNumberFormat="1"/>
    <xf numFmtId="2" fontId="8" fillId="0" borderId="0" xfId="5" applyNumberFormat="1" applyFont="1" applyFill="1"/>
    <xf numFmtId="2" fontId="0" fillId="0" borderId="0" xfId="0" applyNumberFormat="1"/>
    <xf numFmtId="2" fontId="3" fillId="3" borderId="5" xfId="5" applyNumberFormat="1" applyFont="1" applyFill="1" applyBorder="1" applyAlignment="1">
      <alignment horizontal="center" vertical="center" wrapText="1"/>
    </xf>
    <xf numFmtId="2" fontId="4" fillId="8" borderId="5" xfId="5" applyNumberFormat="1" applyFont="1" applyFill="1" applyBorder="1" applyAlignment="1">
      <alignment horizontal="left" vertical="top"/>
    </xf>
    <xf numFmtId="2" fontId="10" fillId="9" borderId="5" xfId="5" applyNumberFormat="1" applyFont="1" applyFill="1" applyBorder="1" applyAlignment="1">
      <alignment horizontal="center" vertical="center"/>
    </xf>
    <xf numFmtId="2" fontId="4" fillId="0" borderId="5" xfId="5" applyNumberFormat="1" applyFont="1" applyBorder="1" applyAlignment="1">
      <alignment horizontal="center"/>
    </xf>
    <xf numFmtId="2" fontId="4" fillId="9" borderId="5" xfId="5" applyNumberFormat="1" applyFont="1" applyFill="1" applyBorder="1" applyAlignment="1">
      <alignment horizontal="center"/>
    </xf>
    <xf numFmtId="2" fontId="12" fillId="0" borderId="0" xfId="5" applyNumberFormat="1" applyFont="1" applyFill="1"/>
    <xf numFmtId="2" fontId="13" fillId="0" borderId="0" xfId="5" applyNumberFormat="1" applyFont="1" applyFill="1" applyBorder="1"/>
    <xf numFmtId="2" fontId="4" fillId="10" borderId="5" xfId="5" applyNumberFormat="1" applyFont="1" applyFill="1" applyBorder="1" applyAlignment="1">
      <alignment horizontal="center" vertical="center"/>
    </xf>
    <xf numFmtId="2" fontId="4" fillId="8" borderId="5" xfId="5" applyNumberFormat="1" applyFont="1" applyFill="1" applyBorder="1" applyAlignment="1">
      <alignment horizontal="center" vertical="center"/>
    </xf>
    <xf numFmtId="2" fontId="4" fillId="11" borderId="5" xfId="5" applyNumberFormat="1" applyFont="1" applyFill="1" applyBorder="1" applyAlignment="1">
      <alignment horizontal="center" vertical="center"/>
    </xf>
    <xf numFmtId="2" fontId="4" fillId="8" borderId="5" xfId="5" applyNumberFormat="1" applyFont="1" applyFill="1" applyBorder="1" applyAlignment="1">
      <alignment vertical="center" wrapText="1"/>
    </xf>
    <xf numFmtId="2" fontId="4" fillId="0" borderId="5" xfId="5" applyNumberFormat="1" applyFont="1" applyBorder="1" applyAlignment="1">
      <alignment horizontal="center" vertical="center"/>
    </xf>
    <xf numFmtId="2" fontId="4" fillId="9" borderId="5" xfId="5" applyNumberFormat="1" applyFont="1" applyFill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2" fontId="4" fillId="8" borderId="5" xfId="5" applyNumberFormat="1" applyFont="1" applyFill="1" applyBorder="1" applyAlignment="1">
      <alignment horizontal="left" vertical="center"/>
    </xf>
    <xf numFmtId="2" fontId="4" fillId="8" borderId="5" xfId="5" applyNumberFormat="1" applyFont="1" applyFill="1" applyBorder="1" applyAlignment="1">
      <alignment horizontal="left" vertical="center" wrapText="1"/>
    </xf>
    <xf numFmtId="2" fontId="8" fillId="0" borderId="0" xfId="5" applyNumberFormat="1" applyFont="1" applyFill="1" applyAlignment="1">
      <alignment vertical="center"/>
    </xf>
    <xf numFmtId="2" fontId="4" fillId="8" borderId="5" xfId="5" applyNumberFormat="1" applyFont="1" applyFill="1" applyBorder="1" applyAlignment="1">
      <alignment horizontal="center" vertical="top"/>
    </xf>
    <xf numFmtId="2" fontId="4" fillId="12" borderId="5" xfId="5" applyNumberFormat="1" applyFont="1" applyFill="1" applyBorder="1" applyAlignment="1">
      <alignment horizontal="center" vertical="center"/>
    </xf>
    <xf numFmtId="2" fontId="4" fillId="13" borderId="5" xfId="5" applyNumberFormat="1" applyFont="1" applyFill="1" applyBorder="1" applyAlignment="1">
      <alignment horizontal="center" vertical="center"/>
    </xf>
    <xf numFmtId="2" fontId="1" fillId="12" borderId="0" xfId="5" applyNumberFormat="1" applyFill="1"/>
    <xf numFmtId="2" fontId="4" fillId="4" borderId="5" xfId="5" applyNumberFormat="1" applyFont="1" applyFill="1" applyBorder="1" applyAlignment="1">
      <alignment vertical="center"/>
    </xf>
    <xf numFmtId="2" fontId="1" fillId="0" borderId="0" xfId="5" applyNumberFormat="1" applyFont="1"/>
    <xf numFmtId="165" fontId="4" fillId="0" borderId="5" xfId="5" applyNumberFormat="1" applyFont="1" applyBorder="1" applyAlignment="1">
      <alignment horizontal="center" vertical="center"/>
    </xf>
    <xf numFmtId="2" fontId="4" fillId="14" borderId="5" xfId="5" applyNumberFormat="1" applyFont="1" applyFill="1" applyBorder="1" applyAlignment="1">
      <alignment horizontal="center" vertical="center"/>
    </xf>
    <xf numFmtId="2" fontId="11" fillId="0" borderId="0" xfId="5" applyNumberFormat="1" applyFont="1" applyFill="1" applyBorder="1" applyAlignment="1">
      <alignment horizontal="right" vertical="top"/>
    </xf>
    <xf numFmtId="2" fontId="4" fillId="15" borderId="5" xfId="5" applyNumberFormat="1" applyFont="1" applyFill="1" applyBorder="1" applyAlignment="1">
      <alignment horizontal="center" vertical="center"/>
    </xf>
    <xf numFmtId="2" fontId="4" fillId="15" borderId="0" xfId="5" applyNumberFormat="1" applyFont="1" applyFill="1" applyBorder="1" applyAlignment="1">
      <alignment horizontal="center" vertical="center"/>
    </xf>
    <xf numFmtId="2" fontId="8" fillId="13" borderId="0" xfId="5" applyNumberFormat="1" applyFont="1" applyFill="1"/>
    <xf numFmtId="0" fontId="14" fillId="0" borderId="0" xfId="32" applyFill="1" applyBorder="1" applyAlignment="1">
      <alignment horizontal="center" vertical="center"/>
    </xf>
    <xf numFmtId="0" fontId="14" fillId="0" borderId="0" xfId="32" applyFill="1" applyBorder="1" applyAlignment="1">
      <alignment horizontal="left" vertical="top"/>
    </xf>
    <xf numFmtId="0" fontId="14" fillId="0" borderId="0" xfId="32" applyFill="1" applyBorder="1" applyAlignment="1">
      <alignment horizontal="center" vertical="center" wrapText="1"/>
    </xf>
    <xf numFmtId="0" fontId="15" fillId="0" borderId="0" xfId="32" applyFont="1" applyFill="1" applyBorder="1" applyAlignment="1">
      <alignment horizontal="center" vertical="center" wrapText="1"/>
    </xf>
    <xf numFmtId="1" fontId="16" fillId="16" borderId="9" xfId="32" applyNumberFormat="1" applyFont="1" applyFill="1" applyBorder="1" applyAlignment="1">
      <alignment horizontal="center" vertical="center" shrinkToFit="1"/>
    </xf>
    <xf numFmtId="0" fontId="14" fillId="16" borderId="9" xfId="32" applyFill="1" applyBorder="1" applyAlignment="1">
      <alignment horizontal="center" vertical="center" wrapText="1"/>
    </xf>
    <xf numFmtId="0" fontId="17" fillId="16" borderId="9" xfId="32" applyFont="1" applyFill="1" applyBorder="1" applyAlignment="1">
      <alignment horizontal="center" vertical="center" wrapText="1"/>
    </xf>
    <xf numFmtId="164" fontId="16" fillId="0" borderId="9" xfId="32" applyNumberFormat="1" applyFont="1" applyFill="1" applyBorder="1" applyAlignment="1">
      <alignment horizontal="center" vertical="center" shrinkToFit="1"/>
    </xf>
    <xf numFmtId="0" fontId="17" fillId="0" borderId="9" xfId="32" applyFont="1" applyFill="1" applyBorder="1" applyAlignment="1">
      <alignment horizontal="center" vertical="center" wrapText="1"/>
    </xf>
    <xf numFmtId="0" fontId="14" fillId="0" borderId="9" xfId="32" applyFill="1" applyBorder="1" applyAlignment="1">
      <alignment horizontal="left" vertical="center" wrapText="1"/>
    </xf>
    <xf numFmtId="1" fontId="16" fillId="13" borderId="9" xfId="32" applyNumberFormat="1" applyFont="1" applyFill="1" applyBorder="1" applyAlignment="1">
      <alignment horizontal="center" vertical="center" shrinkToFit="1"/>
    </xf>
    <xf numFmtId="0" fontId="14" fillId="0" borderId="9" xfId="32" applyFill="1" applyBorder="1" applyAlignment="1">
      <alignment horizontal="center" vertical="center" wrapText="1"/>
    </xf>
    <xf numFmtId="1" fontId="16" fillId="17" borderId="9" xfId="32" applyNumberFormat="1" applyFont="1" applyFill="1" applyBorder="1" applyAlignment="1">
      <alignment horizontal="center" vertical="center" shrinkToFit="1"/>
    </xf>
    <xf numFmtId="0" fontId="17" fillId="0" borderId="9" xfId="32" applyFont="1" applyFill="1" applyBorder="1" applyAlignment="1">
      <alignment horizontal="left" vertical="center" wrapText="1"/>
    </xf>
    <xf numFmtId="2" fontId="16" fillId="0" borderId="9" xfId="32" applyNumberFormat="1" applyFont="1" applyFill="1" applyBorder="1" applyAlignment="1">
      <alignment horizontal="center" vertical="center" shrinkToFit="1"/>
    </xf>
    <xf numFmtId="0" fontId="17" fillId="16" borderId="9" xfId="32" applyFont="1" applyFill="1" applyBorder="1" applyAlignment="1">
      <alignment horizontal="left" vertical="center" wrapText="1"/>
    </xf>
    <xf numFmtId="0" fontId="18" fillId="0" borderId="9" xfId="32" applyFont="1" applyFill="1" applyBorder="1" applyAlignment="1">
      <alignment horizontal="left" vertical="center" wrapText="1"/>
    </xf>
    <xf numFmtId="1" fontId="16" fillId="18" borderId="9" xfId="32" applyNumberFormat="1" applyFont="1" applyFill="1" applyBorder="1" applyAlignment="1">
      <alignment horizontal="center" vertical="center" shrinkToFit="1"/>
    </xf>
    <xf numFmtId="1" fontId="16" fillId="12" borderId="9" xfId="32" applyNumberFormat="1" applyFont="1" applyFill="1" applyBorder="1" applyAlignment="1">
      <alignment horizontal="center" vertical="center" shrinkToFit="1"/>
    </xf>
    <xf numFmtId="2" fontId="19" fillId="0" borderId="0" xfId="22" applyNumberFormat="1"/>
    <xf numFmtId="2" fontId="19" fillId="0" borderId="0" xfId="31" applyNumberFormat="1"/>
    <xf numFmtId="2" fontId="4" fillId="0" borderId="5" xfId="5" applyNumberFormat="1" applyFont="1" applyFill="1" applyBorder="1" applyAlignment="1">
      <alignment horizontal="center" vertical="center"/>
    </xf>
    <xf numFmtId="2" fontId="20" fillId="0" borderId="0" xfId="22" applyNumberFormat="1" applyFont="1" applyBorder="1"/>
    <xf numFmtId="2" fontId="19" fillId="0" borderId="0" xfId="22" applyNumberFormat="1" applyBorder="1"/>
    <xf numFmtId="2" fontId="4" fillId="8" borderId="5" xfId="5" applyNumberFormat="1" applyFont="1" applyFill="1" applyBorder="1" applyAlignment="1">
      <alignment horizontal="left" vertical="top" wrapText="1"/>
    </xf>
    <xf numFmtId="2" fontId="19" fillId="0" borderId="0" xfId="22" applyNumberFormat="1" applyBorder="1" applyAlignment="1"/>
    <xf numFmtId="2" fontId="21" fillId="0" borderId="0" xfId="22" applyNumberFormat="1" applyFont="1" applyBorder="1"/>
    <xf numFmtId="2" fontId="19" fillId="0" borderId="0" xfId="31" applyNumberFormat="1" applyBorder="1"/>
    <xf numFmtId="2" fontId="19" fillId="0" borderId="0" xfId="31" applyNumberFormat="1" applyAlignment="1">
      <alignment vertical="center"/>
    </xf>
    <xf numFmtId="2" fontId="24" fillId="20" borderId="5" xfId="31" applyNumberFormat="1" applyFont="1" applyFill="1" applyBorder="1" applyAlignment="1">
      <alignment horizontal="center" vertical="center" wrapText="1"/>
    </xf>
    <xf numFmtId="2" fontId="25" fillId="20" borderId="5" xfId="31" applyNumberFormat="1" applyFont="1" applyFill="1" applyBorder="1" applyAlignment="1">
      <alignment horizontal="center" vertical="center" wrapText="1"/>
    </xf>
    <xf numFmtId="2" fontId="26" fillId="20" borderId="5" xfId="31" applyNumberFormat="1" applyFont="1" applyFill="1" applyBorder="1" applyAlignment="1">
      <alignment horizontal="center" vertical="center"/>
    </xf>
    <xf numFmtId="2" fontId="27" fillId="20" borderId="5" xfId="31" applyNumberFormat="1" applyFont="1" applyFill="1" applyBorder="1" applyAlignment="1">
      <alignment horizontal="center" vertical="center"/>
    </xf>
    <xf numFmtId="2" fontId="27" fillId="20" borderId="5" xfId="31" applyNumberFormat="1" applyFont="1" applyFill="1" applyBorder="1" applyAlignment="1">
      <alignment vertical="center"/>
    </xf>
    <xf numFmtId="2" fontId="27" fillId="0" borderId="5" xfId="31" applyNumberFormat="1" applyFont="1" applyBorder="1" applyAlignment="1">
      <alignment vertical="center"/>
    </xf>
    <xf numFmtId="2" fontId="19" fillId="0" borderId="5" xfId="31" applyNumberFormat="1" applyFont="1" applyBorder="1" applyAlignment="1">
      <alignment horizontal="center" vertical="center"/>
    </xf>
    <xf numFmtId="2" fontId="19" fillId="0" borderId="5" xfId="31" applyNumberFormat="1" applyFont="1" applyBorder="1" applyAlignment="1">
      <alignment vertical="center"/>
    </xf>
    <xf numFmtId="2" fontId="19" fillId="12" borderId="5" xfId="31" applyNumberFormat="1" applyFont="1" applyFill="1" applyBorder="1" applyAlignment="1">
      <alignment vertical="center"/>
    </xf>
    <xf numFmtId="2" fontId="27" fillId="0" borderId="5" xfId="31" applyNumberFormat="1" applyFont="1" applyBorder="1" applyAlignment="1">
      <alignment vertical="center" wrapText="1"/>
    </xf>
    <xf numFmtId="2" fontId="19" fillId="0" borderId="5" xfId="31" applyNumberFormat="1" applyBorder="1" applyAlignment="1">
      <alignment horizontal="center" vertical="center"/>
    </xf>
    <xf numFmtId="2" fontId="19" fillId="0" borderId="5" xfId="31" applyNumberFormat="1" applyBorder="1" applyAlignment="1">
      <alignment vertical="center"/>
    </xf>
    <xf numFmtId="2" fontId="23" fillId="0" borderId="5" xfId="31" applyNumberFormat="1" applyFont="1" applyBorder="1" applyAlignment="1">
      <alignment horizontal="center" vertical="center"/>
    </xf>
    <xf numFmtId="2" fontId="23" fillId="0" borderId="5" xfId="31" applyNumberFormat="1" applyFont="1" applyBorder="1" applyAlignment="1">
      <alignment vertical="center"/>
    </xf>
    <xf numFmtId="2" fontId="23" fillId="0" borderId="5" xfId="31" applyNumberFormat="1" applyFont="1" applyBorder="1" applyAlignment="1">
      <alignment vertical="center" wrapText="1"/>
    </xf>
    <xf numFmtId="2" fontId="19" fillId="0" borderId="0" xfId="22" applyNumberFormat="1" applyAlignment="1">
      <alignment vertical="center"/>
    </xf>
    <xf numFmtId="0" fontId="27" fillId="0" borderId="0" xfId="31" applyFont="1"/>
    <xf numFmtId="0" fontId="7" fillId="0" borderId="0" xfId="5" applyFont="1"/>
    <xf numFmtId="0" fontId="4" fillId="0" borderId="0" xfId="5" applyFont="1" applyBorder="1"/>
    <xf numFmtId="0" fontId="8" fillId="0" borderId="0" xfId="5" applyFont="1" applyFill="1"/>
    <xf numFmtId="0" fontId="4" fillId="4" borderId="5" xfId="5" applyFont="1" applyFill="1" applyBorder="1" applyAlignment="1">
      <alignment vertical="center"/>
    </xf>
    <xf numFmtId="0" fontId="10" fillId="9" borderId="5" xfId="5" applyFont="1" applyFill="1" applyBorder="1" applyAlignment="1">
      <alignment horizontal="center" vertical="center"/>
    </xf>
    <xf numFmtId="0" fontId="4" fillId="0" borderId="5" xfId="5" applyFont="1" applyBorder="1" applyAlignment="1">
      <alignment horizontal="center"/>
    </xf>
    <xf numFmtId="0" fontId="4" fillId="9" borderId="5" xfId="5" applyFont="1" applyFill="1" applyBorder="1" applyAlignment="1">
      <alignment horizontal="center"/>
    </xf>
    <xf numFmtId="0" fontId="4" fillId="0" borderId="5" xfId="5" applyFont="1" applyBorder="1" applyAlignment="1">
      <alignment horizontal="center" vertical="center"/>
    </xf>
    <xf numFmtId="0" fontId="12" fillId="0" borderId="0" xfId="5" applyFont="1" applyFill="1"/>
    <xf numFmtId="0" fontId="13" fillId="0" borderId="0" xfId="5" applyFont="1" applyFill="1" applyBorder="1"/>
    <xf numFmtId="0" fontId="4" fillId="9" borderId="5" xfId="5" applyFont="1" applyFill="1" applyBorder="1" applyAlignment="1">
      <alignment horizontal="center" vertical="center"/>
    </xf>
    <xf numFmtId="170" fontId="4" fillId="0" borderId="5" xfId="5" applyNumberFormat="1" applyFont="1" applyBorder="1" applyAlignment="1">
      <alignment horizontal="center" vertical="center"/>
    </xf>
    <xf numFmtId="170" fontId="4" fillId="10" borderId="5" xfId="5" applyNumberFormat="1" applyFont="1" applyFill="1" applyBorder="1" applyAlignment="1">
      <alignment horizontal="center" vertical="center"/>
    </xf>
    <xf numFmtId="170" fontId="4" fillId="8" borderId="5" xfId="5" applyNumberFormat="1" applyFont="1" applyFill="1" applyBorder="1" applyAlignment="1">
      <alignment horizontal="center" vertical="center"/>
    </xf>
    <xf numFmtId="170" fontId="4" fillId="11" borderId="5" xfId="5" applyNumberFormat="1" applyFont="1" applyFill="1" applyBorder="1" applyAlignment="1">
      <alignment horizontal="center" vertical="center"/>
    </xf>
    <xf numFmtId="170" fontId="0" fillId="0" borderId="0" xfId="0" applyNumberFormat="1"/>
    <xf numFmtId="170" fontId="4" fillId="21" borderId="5" xfId="5" applyNumberFormat="1" applyFont="1" applyFill="1" applyBorder="1" applyAlignment="1">
      <alignment horizontal="center" vertical="center"/>
    </xf>
    <xf numFmtId="2" fontId="1" fillId="0" borderId="0" xfId="5" applyNumberFormat="1" applyFont="1" applyAlignment="1">
      <alignment horizontal="center" vertical="center"/>
    </xf>
    <xf numFmtId="2" fontId="1" fillId="0" borderId="0" xfId="5" applyNumberFormat="1" applyAlignment="1">
      <alignment horizontal="center" vertical="center"/>
    </xf>
    <xf numFmtId="2" fontId="1" fillId="0" borderId="0" xfId="5" applyNumberFormat="1" applyFont="1" applyAlignment="1">
      <alignment horizontal="center" vertical="center" wrapText="1"/>
    </xf>
    <xf numFmtId="2" fontId="1" fillId="0" borderId="0" xfId="5" applyNumberFormat="1" applyFont="1" applyAlignment="1">
      <alignment horizontal="left" vertical="center"/>
    </xf>
    <xf numFmtId="2" fontId="19" fillId="0" borderId="5" xfId="31" applyNumberFormat="1" applyFont="1" applyFill="1" applyBorder="1" applyAlignment="1">
      <alignment vertical="center"/>
    </xf>
    <xf numFmtId="2" fontId="4" fillId="0" borderId="0" xfId="5" applyNumberFormat="1" applyFont="1" applyBorder="1" applyAlignment="1">
      <alignment vertical="top"/>
    </xf>
    <xf numFmtId="2" fontId="9" fillId="0" borderId="0" xfId="5" applyNumberFormat="1" applyFont="1" applyFill="1" applyBorder="1" applyAlignment="1"/>
    <xf numFmtId="2" fontId="3" fillId="0" borderId="0" xfId="5" applyNumberFormat="1" applyFont="1" applyFill="1" applyBorder="1" applyAlignment="1">
      <alignment vertical="top" wrapText="1"/>
    </xf>
    <xf numFmtId="2" fontId="3" fillId="0" borderId="0" xfId="5" applyNumberFormat="1" applyFont="1" applyFill="1" applyBorder="1" applyAlignment="1">
      <alignment vertical="center" wrapText="1"/>
    </xf>
    <xf numFmtId="2" fontId="11" fillId="0" borderId="11" xfId="5" applyNumberFormat="1" applyFont="1" applyFill="1" applyBorder="1" applyAlignment="1">
      <alignment horizontal="left" vertical="center"/>
    </xf>
    <xf numFmtId="2" fontId="1" fillId="0" borderId="11" xfId="5" applyNumberFormat="1" applyFont="1" applyBorder="1" applyAlignment="1">
      <alignment horizontal="center" vertical="center"/>
    </xf>
    <xf numFmtId="2" fontId="1" fillId="12" borderId="11" xfId="5" applyNumberFormat="1" applyFill="1" applyBorder="1" applyAlignment="1">
      <alignment vertical="center"/>
    </xf>
    <xf numFmtId="2" fontId="4" fillId="0" borderId="0" xfId="5" applyNumberFormat="1" applyFont="1" applyFill="1" applyBorder="1" applyAlignment="1">
      <alignment horizontal="center"/>
    </xf>
    <xf numFmtId="2" fontId="11" fillId="0" borderId="5" xfId="5" applyNumberFormat="1" applyFont="1" applyFill="1" applyBorder="1" applyAlignment="1">
      <alignment horizontal="left" vertical="center"/>
    </xf>
    <xf numFmtId="2" fontId="1" fillId="0" borderId="5" xfId="5" applyNumberFormat="1" applyFont="1" applyBorder="1" applyAlignment="1">
      <alignment horizontal="center" vertical="center"/>
    </xf>
    <xf numFmtId="2" fontId="1" fillId="12" borderId="5" xfId="5" applyNumberFormat="1" applyFill="1" applyBorder="1" applyAlignment="1">
      <alignment vertical="center"/>
    </xf>
    <xf numFmtId="2" fontId="11" fillId="0" borderId="0" xfId="5" applyNumberFormat="1" applyFont="1" applyFill="1" applyBorder="1" applyAlignment="1">
      <alignment vertical="top"/>
    </xf>
    <xf numFmtId="165" fontId="4" fillId="9" borderId="5" xfId="5" applyNumberFormat="1" applyFont="1" applyFill="1" applyBorder="1" applyAlignment="1">
      <alignment horizontal="center"/>
    </xf>
    <xf numFmtId="10" fontId="4" fillId="0" borderId="5" xfId="5" applyNumberFormat="1" applyFont="1" applyBorder="1" applyAlignment="1">
      <alignment horizontal="center"/>
    </xf>
    <xf numFmtId="9" fontId="4" fillId="9" borderId="5" xfId="2" applyFont="1" applyFill="1" applyBorder="1" applyAlignment="1">
      <alignment horizontal="center"/>
    </xf>
    <xf numFmtId="2" fontId="4" fillId="0" borderId="0" xfId="5" applyNumberFormat="1" applyFont="1" applyFill="1" applyBorder="1" applyAlignment="1">
      <alignment horizontal="left" vertical="top"/>
    </xf>
    <xf numFmtId="2" fontId="10" fillId="0" borderId="0" xfId="5" applyNumberFormat="1" applyFont="1" applyFill="1" applyBorder="1" applyAlignment="1">
      <alignment horizontal="center" vertical="center"/>
    </xf>
    <xf numFmtId="165" fontId="4" fillId="0" borderId="0" xfId="5" applyNumberFormat="1" applyFont="1" applyFill="1" applyBorder="1" applyAlignment="1">
      <alignment horizontal="center"/>
    </xf>
    <xf numFmtId="10" fontId="4" fillId="0" borderId="0" xfId="5" applyNumberFormat="1" applyFont="1" applyFill="1" applyBorder="1" applyAlignment="1">
      <alignment horizontal="center"/>
    </xf>
    <xf numFmtId="2" fontId="4" fillId="0" borderId="0" xfId="5" applyNumberFormat="1" applyFont="1" applyFill="1" applyBorder="1" applyAlignment="1">
      <alignment horizontal="center" vertical="center"/>
    </xf>
    <xf numFmtId="2" fontId="1" fillId="0" borderId="0" xfId="5" applyNumberFormat="1" applyFill="1" applyBorder="1"/>
    <xf numFmtId="2" fontId="4" fillId="0" borderId="0" xfId="5" applyNumberFormat="1" applyFont="1" applyFill="1" applyBorder="1" applyAlignment="1">
      <alignment vertical="top"/>
    </xf>
    <xf numFmtId="2" fontId="24" fillId="0" borderId="5" xfId="5" applyNumberFormat="1" applyFont="1" applyBorder="1" applyAlignment="1">
      <alignment horizontal="left" vertical="center"/>
    </xf>
    <xf numFmtId="2" fontId="1" fillId="0" borderId="5" xfId="5" applyNumberFormat="1" applyBorder="1" applyAlignment="1">
      <alignment horizontal="center" vertical="center"/>
    </xf>
    <xf numFmtId="2" fontId="1" fillId="0" borderId="5" xfId="5" applyNumberFormat="1" applyBorder="1" applyAlignment="1">
      <alignment vertical="center"/>
    </xf>
    <xf numFmtId="2" fontId="1" fillId="0" borderId="0" xfId="5" applyNumberFormat="1" applyBorder="1"/>
    <xf numFmtId="2" fontId="1" fillId="0" borderId="0" xfId="5" applyNumberFormat="1" applyBorder="1" applyAlignment="1">
      <alignment vertical="center"/>
    </xf>
    <xf numFmtId="2" fontId="24" fillId="0" borderId="0" xfId="5" applyNumberFormat="1" applyFont="1" applyBorder="1" applyAlignment="1">
      <alignment horizontal="left" vertical="center"/>
    </xf>
    <xf numFmtId="2" fontId="1" fillId="0" borderId="0" xfId="5" applyNumberFormat="1" applyFont="1" applyBorder="1" applyAlignment="1">
      <alignment horizontal="center" vertical="center"/>
    </xf>
    <xf numFmtId="2" fontId="3" fillId="0" borderId="0" xfId="5" applyNumberFormat="1" applyFont="1" applyFill="1" applyBorder="1" applyAlignment="1">
      <alignment horizontal="center" vertical="center" wrapText="1"/>
    </xf>
    <xf numFmtId="2" fontId="4" fillId="23" borderId="5" xfId="5" applyNumberFormat="1" applyFont="1" applyFill="1" applyBorder="1" applyAlignment="1">
      <alignment horizontal="left" vertical="top"/>
    </xf>
    <xf numFmtId="2" fontId="4" fillId="24" borderId="5" xfId="5" applyNumberFormat="1" applyFont="1" applyFill="1" applyBorder="1" applyAlignment="1">
      <alignment horizontal="left" vertical="top"/>
    </xf>
    <xf numFmtId="2" fontId="4" fillId="25" borderId="5" xfId="5" applyNumberFormat="1" applyFont="1" applyFill="1" applyBorder="1" applyAlignment="1">
      <alignment horizontal="left" vertical="top"/>
    </xf>
    <xf numFmtId="165" fontId="4" fillId="0" borderId="0" xfId="5" applyNumberFormat="1" applyFont="1" applyFill="1" applyBorder="1" applyAlignment="1">
      <alignment horizontal="center" vertical="center"/>
    </xf>
    <xf numFmtId="165" fontId="4" fillId="9" borderId="5" xfId="5" applyNumberFormat="1" applyFont="1" applyFill="1" applyBorder="1" applyAlignment="1">
      <alignment horizontal="center" vertical="center"/>
    </xf>
    <xf numFmtId="0" fontId="27" fillId="0" borderId="0" xfId="11" applyFont="1" applyBorder="1" applyAlignment="1">
      <alignment vertical="center"/>
    </xf>
    <xf numFmtId="0" fontId="0" fillId="0" borderId="0" xfId="27" applyFont="1" applyAlignment="1"/>
    <xf numFmtId="0" fontId="1" fillId="0" borderId="0" xfId="12"/>
    <xf numFmtId="0" fontId="1" fillId="0" borderId="0" xfId="12" applyAlignment="1"/>
    <xf numFmtId="0" fontId="1" fillId="0" borderId="0" xfId="12" applyAlignment="1">
      <alignment horizontal="center" vertical="center"/>
    </xf>
    <xf numFmtId="168" fontId="1" fillId="0" borderId="0" xfId="12" applyNumberFormat="1" applyAlignment="1">
      <alignment horizontal="center" vertical="center"/>
    </xf>
    <xf numFmtId="0" fontId="10" fillId="6" borderId="0" xfId="12" applyFont="1" applyFill="1" applyBorder="1" applyAlignment="1">
      <alignment horizontal="center" vertical="center"/>
    </xf>
    <xf numFmtId="0" fontId="10" fillId="6" borderId="0" xfId="12" applyFont="1" applyFill="1" applyBorder="1" applyAlignment="1">
      <alignment horizontal="center"/>
    </xf>
    <xf numFmtId="0" fontId="29" fillId="6" borderId="14" xfId="12" applyFont="1" applyFill="1" applyBorder="1" applyAlignment="1">
      <alignment horizontal="center" vertical="center" wrapText="1"/>
    </xf>
    <xf numFmtId="0" fontId="29" fillId="6" borderId="16" xfId="12" applyFont="1" applyFill="1" applyBorder="1" applyAlignment="1">
      <alignment horizontal="center" vertical="center" wrapText="1"/>
    </xf>
    <xf numFmtId="0" fontId="0" fillId="6" borderId="18" xfId="12" applyFont="1" applyFill="1" applyBorder="1" applyAlignment="1">
      <alignment horizontal="center"/>
    </xf>
    <xf numFmtId="0" fontId="0" fillId="6" borderId="19" xfId="12" applyFont="1" applyFill="1" applyBorder="1" applyAlignment="1">
      <alignment horizontal="center"/>
    </xf>
    <xf numFmtId="0" fontId="0" fillId="6" borderId="0" xfId="12" applyFont="1" applyFill="1" applyBorder="1" applyAlignment="1">
      <alignment horizontal="center"/>
    </xf>
    <xf numFmtId="0" fontId="30" fillId="26" borderId="5" xfId="12" applyFont="1" applyFill="1" applyBorder="1" applyAlignment="1">
      <alignment horizontal="center" vertical="center" wrapText="1"/>
    </xf>
    <xf numFmtId="168" fontId="30" fillId="26" borderId="5" xfId="12" applyNumberFormat="1" applyFont="1" applyFill="1" applyBorder="1" applyAlignment="1">
      <alignment horizontal="center" vertical="center" wrapText="1"/>
    </xf>
    <xf numFmtId="168" fontId="29" fillId="0" borderId="5" xfId="12" applyNumberFormat="1" applyFont="1" applyBorder="1" applyAlignment="1">
      <alignment horizontal="center" vertical="center" wrapText="1"/>
    </xf>
    <xf numFmtId="168" fontId="10" fillId="0" borderId="5" xfId="12" applyNumberFormat="1" applyFont="1" applyBorder="1" applyAlignment="1">
      <alignment horizontal="center" vertical="center" wrapText="1"/>
    </xf>
    <xf numFmtId="9" fontId="10" fillId="0" borderId="5" xfId="12" applyNumberFormat="1" applyFont="1" applyBorder="1" applyAlignment="1">
      <alignment horizontal="center" vertical="center" wrapText="1"/>
    </xf>
    <xf numFmtId="0" fontId="30" fillId="26" borderId="5" xfId="12" applyFont="1" applyFill="1" applyBorder="1" applyAlignment="1">
      <alignment horizontal="left" vertical="center"/>
    </xf>
    <xf numFmtId="10" fontId="30" fillId="26" borderId="5" xfId="12" applyNumberFormat="1" applyFont="1" applyFill="1" applyBorder="1" applyAlignment="1">
      <alignment horizontal="center" vertical="center" wrapText="1"/>
    </xf>
    <xf numFmtId="168" fontId="10" fillId="26" borderId="5" xfId="12" applyNumberFormat="1" applyFont="1" applyFill="1" applyBorder="1" applyAlignment="1">
      <alignment horizontal="center" vertical="center" wrapText="1"/>
    </xf>
    <xf numFmtId="10" fontId="1" fillId="0" borderId="5" xfId="34" applyNumberFormat="1" applyBorder="1" applyAlignment="1" applyProtection="1">
      <alignment horizontal="center" vertical="center"/>
    </xf>
    <xf numFmtId="10" fontId="1" fillId="0" borderId="10" xfId="34" applyNumberFormat="1" applyBorder="1" applyAlignment="1" applyProtection="1">
      <alignment horizontal="center" vertical="center"/>
    </xf>
    <xf numFmtId="0" fontId="27" fillId="0" borderId="0" xfId="12" applyFont="1" applyAlignment="1"/>
    <xf numFmtId="0" fontId="0" fillId="0" borderId="23" xfId="27" applyFont="1" applyBorder="1" applyAlignment="1"/>
    <xf numFmtId="0" fontId="33" fillId="0" borderId="24" xfId="27" applyFont="1" applyBorder="1" applyAlignment="1"/>
    <xf numFmtId="0" fontId="1" fillId="0" borderId="0" xfId="12" applyBorder="1"/>
    <xf numFmtId="0" fontId="1" fillId="0" borderId="25" xfId="12" applyBorder="1"/>
    <xf numFmtId="0" fontId="34" fillId="26" borderId="5" xfId="12" applyFont="1" applyFill="1" applyBorder="1" applyAlignment="1">
      <alignment horizontal="center" vertical="center" wrapText="1"/>
    </xf>
    <xf numFmtId="0" fontId="34" fillId="26" borderId="17" xfId="12" applyFont="1" applyFill="1" applyBorder="1" applyAlignment="1">
      <alignment horizontal="center" vertical="center" wrapText="1"/>
    </xf>
    <xf numFmtId="0" fontId="30" fillId="26" borderId="17" xfId="12" applyFont="1" applyFill="1" applyBorder="1" applyAlignment="1">
      <alignment horizontal="center" vertical="center" wrapText="1"/>
    </xf>
    <xf numFmtId="0" fontId="30" fillId="0" borderId="5" xfId="12" applyFont="1" applyBorder="1" applyAlignment="1">
      <alignment horizontal="center" vertical="center" wrapText="1"/>
    </xf>
    <xf numFmtId="0" fontId="30" fillId="0" borderId="17" xfId="12" applyFont="1" applyBorder="1" applyAlignment="1">
      <alignment horizontal="center" vertical="center" wrapText="1"/>
    </xf>
    <xf numFmtId="168" fontId="10" fillId="0" borderId="5" xfId="12" applyNumberFormat="1" applyFont="1" applyBorder="1" applyAlignment="1">
      <alignment vertical="center" wrapText="1"/>
    </xf>
    <xf numFmtId="168" fontId="10" fillId="0" borderId="17" xfId="12" applyNumberFormat="1" applyFont="1" applyBorder="1" applyAlignment="1">
      <alignment vertical="center" wrapText="1"/>
    </xf>
    <xf numFmtId="0" fontId="1" fillId="0" borderId="5" xfId="12" applyBorder="1" applyAlignment="1">
      <alignment vertical="center"/>
    </xf>
    <xf numFmtId="0" fontId="1" fillId="0" borderId="17" xfId="12" applyBorder="1" applyAlignment="1">
      <alignment vertical="center"/>
    </xf>
    <xf numFmtId="10" fontId="1" fillId="0" borderId="6" xfId="34" applyNumberFormat="1" applyBorder="1" applyAlignment="1" applyProtection="1">
      <alignment horizontal="center" vertical="center"/>
    </xf>
    <xf numFmtId="168" fontId="29" fillId="26" borderId="6" xfId="12" applyNumberFormat="1" applyFont="1" applyFill="1" applyBorder="1" applyAlignment="1">
      <alignment horizontal="center" vertical="center" wrapText="1"/>
    </xf>
    <xf numFmtId="10" fontId="24" fillId="0" borderId="26" xfId="34" applyNumberFormat="1" applyFont="1" applyBorder="1" applyAlignment="1" applyProtection="1">
      <alignment horizontal="center" vertical="center"/>
    </xf>
    <xf numFmtId="168" fontId="10" fillId="0" borderId="0" xfId="12" applyNumberFormat="1" applyFont="1" applyBorder="1" applyAlignment="1">
      <alignment vertical="center" wrapText="1"/>
    </xf>
    <xf numFmtId="0" fontId="0" fillId="0" borderId="24" xfId="27" applyFont="1" applyBorder="1" applyAlignment="1"/>
    <xf numFmtId="168" fontId="10" fillId="0" borderId="24" xfId="12" applyNumberFormat="1" applyFont="1" applyBorder="1" applyAlignment="1">
      <alignment vertical="center" wrapText="1"/>
    </xf>
    <xf numFmtId="168" fontId="10" fillId="0" borderId="27" xfId="12" applyNumberFormat="1" applyFont="1" applyBorder="1" applyAlignment="1">
      <alignment vertical="center" wrapText="1"/>
    </xf>
    <xf numFmtId="0" fontId="27" fillId="0" borderId="0" xfId="11" applyFont="1" applyAlignment="1"/>
    <xf numFmtId="0" fontId="35" fillId="0" borderId="0" xfId="9" applyAlignment="1">
      <alignment vertical="center"/>
    </xf>
    <xf numFmtId="0" fontId="36" fillId="0" borderId="0" xfId="9" applyFont="1" applyAlignment="1">
      <alignment horizontal="center" vertical="center"/>
    </xf>
    <xf numFmtId="0" fontId="37" fillId="0" borderId="0" xfId="9" applyFont="1" applyAlignment="1">
      <alignment horizontal="center" vertical="center"/>
    </xf>
    <xf numFmtId="0" fontId="19" fillId="27" borderId="0" xfId="22" applyFill="1" applyBorder="1" applyAlignment="1">
      <alignment vertical="center"/>
    </xf>
    <xf numFmtId="0" fontId="35" fillId="0" borderId="0" xfId="9" applyAlignment="1">
      <alignment horizontal="center" vertical="center"/>
    </xf>
    <xf numFmtId="0" fontId="38" fillId="0" borderId="0" xfId="9" applyFont="1"/>
    <xf numFmtId="0" fontId="35" fillId="0" borderId="0" xfId="9"/>
    <xf numFmtId="0" fontId="39" fillId="0" borderId="0" xfId="9" applyFont="1"/>
    <xf numFmtId="0" fontId="40" fillId="0" borderId="0" xfId="9" applyFont="1"/>
    <xf numFmtId="4" fontId="39" fillId="0" borderId="0" xfId="9" applyNumberFormat="1" applyFont="1"/>
    <xf numFmtId="171" fontId="39" fillId="0" borderId="0" xfId="9" applyNumberFormat="1" applyFont="1" applyAlignment="1">
      <alignment horizontal="center"/>
    </xf>
    <xf numFmtId="171" fontId="41" fillId="0" borderId="0" xfId="9" applyNumberFormat="1" applyFont="1" applyAlignment="1">
      <alignment horizontal="center"/>
    </xf>
    <xf numFmtId="0" fontId="42" fillId="0" borderId="0" xfId="9" applyFont="1"/>
    <xf numFmtId="171" fontId="41" fillId="0" borderId="0" xfId="9" applyNumberFormat="1" applyFont="1"/>
    <xf numFmtId="2" fontId="41" fillId="0" borderId="0" xfId="9" applyNumberFormat="1" applyFont="1"/>
    <xf numFmtId="0" fontId="36" fillId="0" borderId="0" xfId="9" applyFont="1"/>
    <xf numFmtId="0" fontId="45" fillId="0" borderId="30" xfId="9" applyFont="1" applyBorder="1" applyAlignment="1">
      <alignment horizontal="center" vertical="center" wrapText="1"/>
    </xf>
    <xf numFmtId="171" fontId="45" fillId="0" borderId="30" xfId="9" applyNumberFormat="1" applyFont="1" applyBorder="1" applyAlignment="1">
      <alignment horizontal="center" vertical="center"/>
    </xf>
    <xf numFmtId="0" fontId="45" fillId="0" borderId="32" xfId="9" applyFont="1" applyBorder="1" applyAlignment="1">
      <alignment horizontal="center" vertical="center"/>
    </xf>
    <xf numFmtId="171" fontId="45" fillId="0" borderId="32" xfId="9" applyNumberFormat="1" applyFont="1" applyBorder="1" applyAlignment="1">
      <alignment horizontal="center" vertical="center"/>
    </xf>
    <xf numFmtId="0" fontId="45" fillId="0" borderId="33" xfId="9" applyFont="1" applyBorder="1" applyAlignment="1">
      <alignment horizontal="center" vertical="center" wrapText="1"/>
    </xf>
    <xf numFmtId="171" fontId="45" fillId="0" borderId="33" xfId="9" applyNumberFormat="1" applyFont="1" applyBorder="1" applyAlignment="1">
      <alignment horizontal="center" vertical="center"/>
    </xf>
    <xf numFmtId="0" fontId="36" fillId="0" borderId="0" xfId="9" applyFont="1" applyAlignment="1">
      <alignment vertical="center"/>
    </xf>
    <xf numFmtId="0" fontId="45" fillId="28" borderId="16" xfId="9" applyFont="1" applyFill="1" applyBorder="1" applyAlignment="1">
      <alignment horizontal="center" vertical="center" wrapText="1"/>
    </xf>
    <xf numFmtId="0" fontId="45" fillId="28" borderId="5" xfId="9" applyFont="1" applyFill="1" applyBorder="1" applyAlignment="1">
      <alignment horizontal="center" vertical="center" wrapText="1"/>
    </xf>
    <xf numFmtId="4" fontId="45" fillId="28" borderId="5" xfId="9" applyNumberFormat="1" applyFont="1" applyFill="1" applyBorder="1" applyAlignment="1">
      <alignment horizontal="center" vertical="center" wrapText="1"/>
    </xf>
    <xf numFmtId="171" fontId="45" fillId="28" borderId="5" xfId="9" applyNumberFormat="1" applyFont="1" applyFill="1" applyBorder="1" applyAlignment="1">
      <alignment horizontal="center" vertical="center" wrapText="1"/>
    </xf>
    <xf numFmtId="0" fontId="46" fillId="28" borderId="5" xfId="9" applyFont="1" applyFill="1" applyBorder="1" applyAlignment="1">
      <alignment horizontal="center" vertical="center" wrapText="1"/>
    </xf>
    <xf numFmtId="0" fontId="45" fillId="28" borderId="5" xfId="9" applyFont="1" applyFill="1" applyBorder="1" applyAlignment="1">
      <alignment horizontal="justify" vertical="center" wrapText="1"/>
    </xf>
    <xf numFmtId="0" fontId="45" fillId="28" borderId="5" xfId="9" applyFont="1" applyFill="1" applyBorder="1" applyAlignment="1">
      <alignment vertical="center" wrapText="1"/>
    </xf>
    <xf numFmtId="0" fontId="30" fillId="28" borderId="16" xfId="9" applyFont="1" applyFill="1" applyBorder="1" applyAlignment="1">
      <alignment horizontal="center" vertical="center" wrapText="1"/>
    </xf>
    <xf numFmtId="0" fontId="30" fillId="28" borderId="5" xfId="9" applyFont="1" applyFill="1" applyBorder="1" applyAlignment="1">
      <alignment horizontal="justify" vertical="center" wrapText="1"/>
    </xf>
    <xf numFmtId="2" fontId="46" fillId="28" borderId="5" xfId="9" applyNumberFormat="1" applyFont="1" applyFill="1" applyBorder="1" applyAlignment="1">
      <alignment horizontal="center" vertical="center" wrapText="1"/>
    </xf>
    <xf numFmtId="173" fontId="46" fillId="28" borderId="5" xfId="9" applyNumberFormat="1" applyFont="1" applyFill="1" applyBorder="1" applyAlignment="1">
      <alignment horizontal="center" vertical="center" wrapText="1"/>
    </xf>
    <xf numFmtId="0" fontId="31" fillId="0" borderId="16" xfId="9" applyFont="1" applyBorder="1" applyAlignment="1">
      <alignment horizontal="center" vertical="center"/>
    </xf>
    <xf numFmtId="0" fontId="31" fillId="0" borderId="5" xfId="9" applyFont="1" applyBorder="1" applyAlignment="1">
      <alignment horizontal="center" vertical="center" wrapText="1"/>
    </xf>
    <xf numFmtId="0" fontId="39" fillId="0" borderId="5" xfId="9" applyFont="1" applyFill="1" applyBorder="1" applyAlignment="1">
      <alignment horizontal="center" vertical="center" wrapText="1"/>
    </xf>
    <xf numFmtId="0" fontId="10" fillId="0" borderId="5" xfId="9" applyFont="1" applyBorder="1" applyAlignment="1">
      <alignment vertical="center" wrapText="1"/>
    </xf>
    <xf numFmtId="0" fontId="39" fillId="0" borderId="5" xfId="9" applyFont="1" applyBorder="1" applyAlignment="1">
      <alignment horizontal="center" vertical="center"/>
    </xf>
    <xf numFmtId="2" fontId="46" fillId="0" borderId="5" xfId="9" applyNumberFormat="1" applyFont="1" applyFill="1" applyBorder="1" applyAlignment="1">
      <alignment horizontal="center" vertical="center" wrapText="1"/>
    </xf>
    <xf numFmtId="173" fontId="46" fillId="0" borderId="5" xfId="9" applyNumberFormat="1" applyFont="1" applyBorder="1" applyAlignment="1">
      <alignment horizontal="center" vertical="center"/>
    </xf>
    <xf numFmtId="0" fontId="39" fillId="0" borderId="5" xfId="9" applyFont="1" applyBorder="1" applyAlignment="1">
      <alignment vertical="center" wrapText="1"/>
    </xf>
    <xf numFmtId="0" fontId="39" fillId="0" borderId="5" xfId="9" applyFont="1" applyBorder="1" applyAlignment="1">
      <alignment horizontal="center" vertical="center" wrapText="1"/>
    </xf>
    <xf numFmtId="0" fontId="46" fillId="0" borderId="5" xfId="9" applyFont="1" applyBorder="1" applyAlignment="1">
      <alignment horizontal="center" vertical="center" wrapText="1"/>
    </xf>
    <xf numFmtId="0" fontId="31" fillId="0" borderId="5" xfId="9" applyFont="1" applyBorder="1" applyAlignment="1">
      <alignment vertical="center" wrapText="1"/>
    </xf>
    <xf numFmtId="0" fontId="31" fillId="0" borderId="16" xfId="9" applyFont="1" applyBorder="1" applyAlignment="1">
      <alignment horizontal="center" vertical="center" wrapText="1"/>
    </xf>
    <xf numFmtId="173" fontId="46" fillId="0" borderId="5" xfId="9" applyNumberFormat="1" applyFont="1" applyBorder="1" applyAlignment="1">
      <alignment horizontal="center" vertical="center" wrapText="1"/>
    </xf>
    <xf numFmtId="0" fontId="10" fillId="0" borderId="5" xfId="9" applyFont="1" applyFill="1" applyBorder="1" applyAlignment="1">
      <alignment vertical="center" wrapText="1"/>
    </xf>
    <xf numFmtId="171" fontId="46" fillId="0" borderId="35" xfId="9" applyNumberFormat="1" applyFont="1" applyBorder="1" applyAlignment="1">
      <alignment horizontal="center" vertical="center"/>
    </xf>
    <xf numFmtId="14" fontId="46" fillId="0" borderId="36" xfId="9" applyNumberFormat="1" applyFont="1" applyBorder="1" applyAlignment="1">
      <alignment horizontal="center" vertical="center"/>
    </xf>
    <xf numFmtId="10" fontId="46" fillId="0" borderId="37" xfId="33" applyNumberFormat="1" applyFont="1" applyBorder="1" applyAlignment="1" applyProtection="1">
      <alignment horizontal="center" vertical="center"/>
    </xf>
    <xf numFmtId="0" fontId="35" fillId="0" borderId="0" xfId="9" applyFont="1" applyAlignment="1">
      <alignment vertical="center"/>
    </xf>
    <xf numFmtId="171" fontId="45" fillId="28" borderId="17" xfId="9" applyNumberFormat="1" applyFont="1" applyFill="1" applyBorder="1" applyAlignment="1">
      <alignment horizontal="center" vertical="center" wrapText="1"/>
    </xf>
    <xf numFmtId="0" fontId="40" fillId="0" borderId="0" xfId="9" applyFont="1" applyAlignment="1">
      <alignment vertical="center"/>
    </xf>
    <xf numFmtId="171" fontId="43" fillId="0" borderId="0" xfId="14" applyNumberFormat="1" applyFont="1" applyBorder="1" applyAlignment="1" applyProtection="1">
      <alignment horizontal="center" vertical="center"/>
    </xf>
    <xf numFmtId="171" fontId="45" fillId="0" borderId="0" xfId="14" applyNumberFormat="1" applyFont="1" applyBorder="1" applyAlignment="1" applyProtection="1">
      <alignment horizontal="center" vertical="center"/>
    </xf>
    <xf numFmtId="2" fontId="45" fillId="0" borderId="0" xfId="14" applyNumberFormat="1" applyFont="1" applyBorder="1" applyAlignment="1" applyProtection="1">
      <alignment horizontal="center" vertical="center"/>
    </xf>
    <xf numFmtId="173" fontId="46" fillId="28" borderId="17" xfId="9" applyNumberFormat="1" applyFont="1" applyFill="1" applyBorder="1" applyAlignment="1">
      <alignment horizontal="center" vertical="center" wrapText="1"/>
    </xf>
    <xf numFmtId="2" fontId="43" fillId="0" borderId="0" xfId="14" applyNumberFormat="1" applyFont="1" applyBorder="1" applyAlignment="1" applyProtection="1">
      <alignment horizontal="center" vertical="center"/>
    </xf>
    <xf numFmtId="173" fontId="30" fillId="0" borderId="0" xfId="9" applyNumberFormat="1" applyFont="1" applyAlignment="1">
      <alignment horizontal="center" vertical="center"/>
    </xf>
    <xf numFmtId="173" fontId="46" fillId="0" borderId="17" xfId="9" applyNumberFormat="1" applyFont="1" applyBorder="1" applyAlignment="1">
      <alignment horizontal="center" vertical="center"/>
    </xf>
    <xf numFmtId="2" fontId="50" fillId="0" borderId="0" xfId="9" applyNumberFormat="1" applyFont="1" applyAlignment="1">
      <alignment horizontal="center" vertical="center"/>
    </xf>
    <xf numFmtId="0" fontId="36" fillId="0" borderId="0" xfId="9" applyFont="1" applyAlignment="1">
      <alignment horizontal="center"/>
    </xf>
    <xf numFmtId="173" fontId="30" fillId="0" borderId="0" xfId="9" applyNumberFormat="1" applyFont="1" applyFill="1" applyAlignment="1">
      <alignment horizontal="center" vertical="center"/>
    </xf>
    <xf numFmtId="173" fontId="46" fillId="0" borderId="17" xfId="9" applyNumberFormat="1" applyFont="1" applyFill="1" applyBorder="1" applyAlignment="1">
      <alignment horizontal="center" vertical="center"/>
    </xf>
    <xf numFmtId="2" fontId="51" fillId="0" borderId="0" xfId="9" applyNumberFormat="1" applyFont="1" applyAlignment="1">
      <alignment horizontal="center" vertical="center"/>
    </xf>
    <xf numFmtId="173" fontId="46" fillId="0" borderId="17" xfId="9" applyNumberFormat="1" applyFont="1" applyBorder="1" applyAlignment="1">
      <alignment horizontal="center" vertical="center" wrapText="1"/>
    </xf>
    <xf numFmtId="0" fontId="31" fillId="0" borderId="16" xfId="9" applyFont="1" applyFill="1" applyBorder="1" applyAlignment="1">
      <alignment horizontal="center" vertical="center" wrapText="1"/>
    </xf>
    <xf numFmtId="0" fontId="31" fillId="0" borderId="5" xfId="9" applyFont="1" applyFill="1" applyBorder="1" applyAlignment="1">
      <alignment horizontal="center" vertical="center" wrapText="1"/>
    </xf>
    <xf numFmtId="0" fontId="39" fillId="0" borderId="5" xfId="24" applyFont="1" applyBorder="1" applyAlignment="1">
      <alignment horizontal="center" vertical="center" wrapText="1"/>
    </xf>
    <xf numFmtId="0" fontId="46" fillId="0" borderId="5" xfId="9" applyFont="1" applyFill="1" applyBorder="1" applyAlignment="1">
      <alignment horizontal="center" vertical="center" wrapText="1"/>
    </xf>
    <xf numFmtId="0" fontId="39" fillId="0" borderId="5" xfId="19" applyFont="1" applyFill="1" applyBorder="1" applyAlignment="1">
      <alignment horizontal="center" vertical="center"/>
    </xf>
    <xf numFmtId="0" fontId="10" fillId="0" borderId="5" xfId="9" applyFont="1" applyBorder="1" applyAlignment="1">
      <alignment horizontal="center" vertical="center"/>
    </xf>
    <xf numFmtId="0" fontId="19" fillId="0" borderId="0" xfId="22" applyFill="1" applyBorder="1" applyAlignment="1">
      <alignment vertical="center"/>
    </xf>
    <xf numFmtId="0" fontId="52" fillId="27" borderId="16" xfId="23" applyFont="1" applyFill="1" applyBorder="1" applyAlignment="1">
      <alignment horizontal="center" vertical="center" wrapText="1"/>
    </xf>
    <xf numFmtId="0" fontId="52" fillId="27" borderId="5" xfId="23" applyFont="1" applyFill="1" applyBorder="1" applyAlignment="1">
      <alignment horizontal="center" vertical="center" wrapText="1"/>
    </xf>
    <xf numFmtId="0" fontId="53" fillId="27" borderId="5" xfId="23" applyFont="1" applyFill="1" applyBorder="1" applyAlignment="1">
      <alignment horizontal="center" vertical="center" wrapText="1"/>
    </xf>
    <xf numFmtId="0" fontId="53" fillId="27" borderId="5" xfId="23" applyFont="1" applyFill="1" applyBorder="1" applyAlignment="1">
      <alignment vertical="center" wrapText="1"/>
    </xf>
    <xf numFmtId="0" fontId="54" fillId="27" borderId="5" xfId="23" applyFont="1" applyFill="1" applyBorder="1" applyAlignment="1">
      <alignment horizontal="center" vertical="center" wrapText="1"/>
    </xf>
    <xf numFmtId="174" fontId="54" fillId="27" borderId="5" xfId="23" applyNumberFormat="1" applyFont="1" applyFill="1" applyBorder="1" applyAlignment="1">
      <alignment horizontal="center" vertical="center" wrapText="1"/>
    </xf>
    <xf numFmtId="168" fontId="54" fillId="27" borderId="5" xfId="10" applyFont="1" applyFill="1" applyBorder="1" applyAlignment="1" applyProtection="1">
      <alignment horizontal="center" vertical="center" wrapText="1"/>
    </xf>
    <xf numFmtId="0" fontId="39" fillId="0" borderId="16" xfId="23" applyFont="1" applyBorder="1" applyAlignment="1">
      <alignment horizontal="center" vertical="center" wrapText="1"/>
    </xf>
    <xf numFmtId="0" fontId="39" fillId="0" borderId="5" xfId="23" applyFont="1" applyBorder="1" applyAlignment="1">
      <alignment horizontal="center" vertical="center" wrapText="1"/>
    </xf>
    <xf numFmtId="0" fontId="39" fillId="0" borderId="5" xfId="0" applyFont="1" applyFill="1" applyBorder="1" applyAlignment="1">
      <alignment horizontal="center" vertical="center"/>
    </xf>
    <xf numFmtId="0" fontId="55" fillId="0" borderId="5" xfId="0" applyFont="1" applyBorder="1" applyAlignment="1">
      <alignment horizontal="left" vertical="center" wrapText="1"/>
    </xf>
    <xf numFmtId="174" fontId="39" fillId="0" borderId="5" xfId="23" applyNumberFormat="1" applyFont="1" applyFill="1" applyBorder="1" applyAlignment="1">
      <alignment horizontal="center" vertical="center" wrapText="1"/>
    </xf>
    <xf numFmtId="173" fontId="39" fillId="0" borderId="5" xfId="4" applyNumberFormat="1" applyFont="1" applyBorder="1" applyAlignment="1" applyProtection="1">
      <alignment horizontal="center" vertical="center" wrapText="1"/>
    </xf>
    <xf numFmtId="0" fontId="39" fillId="0" borderId="5" xfId="0" applyFont="1" applyBorder="1" applyAlignment="1">
      <alignment horizontal="center" vertical="center"/>
    </xf>
    <xf numFmtId="0" fontId="56" fillId="0" borderId="5" xfId="0" applyFont="1" applyBorder="1" applyAlignment="1">
      <alignment horizontal="left" vertical="center" wrapText="1"/>
    </xf>
    <xf numFmtId="0" fontId="56" fillId="0" borderId="5" xfId="23" applyFont="1" applyBorder="1" applyAlignment="1">
      <alignment horizontal="center" vertical="center" wrapText="1"/>
    </xf>
    <xf numFmtId="0" fontId="56" fillId="0" borderId="5" xfId="22" applyFont="1" applyBorder="1" applyAlignment="1">
      <alignment horizontal="left" vertical="center" wrapText="1"/>
    </xf>
    <xf numFmtId="0" fontId="46" fillId="0" borderId="5" xfId="0" applyFont="1" applyBorder="1" applyAlignment="1">
      <alignment horizontal="left" vertical="center" wrapText="1"/>
    </xf>
    <xf numFmtId="0" fontId="39" fillId="0" borderId="5" xfId="0" applyFont="1" applyBorder="1" applyAlignment="1">
      <alignment horizontal="left" vertical="center" wrapText="1"/>
    </xf>
    <xf numFmtId="0" fontId="56" fillId="0" borderId="5" xfId="22" applyFont="1" applyFill="1" applyBorder="1" applyAlignment="1">
      <alignment horizontal="left" vertical="center" wrapText="1"/>
    </xf>
    <xf numFmtId="4" fontId="36" fillId="0" borderId="0" xfId="9" applyNumberFormat="1" applyFont="1" applyAlignment="1">
      <alignment horizontal="center" vertical="center"/>
    </xf>
    <xf numFmtId="4" fontId="37" fillId="0" borderId="0" xfId="9" applyNumberFormat="1" applyFont="1" applyBorder="1" applyAlignment="1">
      <alignment horizontal="center" vertical="center"/>
    </xf>
    <xf numFmtId="175" fontId="54" fillId="27" borderId="17" xfId="23" applyNumberFormat="1" applyFont="1" applyFill="1" applyBorder="1" applyAlignment="1">
      <alignment horizontal="left" vertical="center" wrapText="1"/>
    </xf>
    <xf numFmtId="168" fontId="31" fillId="0" borderId="0" xfId="10" applyFont="1" applyFill="1" applyBorder="1" applyAlignment="1" applyProtection="1">
      <alignment horizontal="center" vertical="center" wrapText="1"/>
    </xf>
    <xf numFmtId="0" fontId="19" fillId="29" borderId="0" xfId="22" applyFill="1" applyBorder="1" applyAlignment="1">
      <alignment vertical="center"/>
    </xf>
    <xf numFmtId="44" fontId="55" fillId="0" borderId="17" xfId="4" applyFont="1" applyBorder="1" applyAlignment="1" applyProtection="1">
      <alignment vertical="center"/>
    </xf>
    <xf numFmtId="0" fontId="0" fillId="0" borderId="0" xfId="0" applyAlignment="1">
      <alignment vertical="center"/>
    </xf>
    <xf numFmtId="4" fontId="10" fillId="0" borderId="0" xfId="4" applyNumberFormat="1" applyFont="1" applyFill="1" applyBorder="1" applyAlignment="1" applyProtection="1">
      <alignment horizontal="center" vertical="center" wrapText="1"/>
    </xf>
    <xf numFmtId="0" fontId="0" fillId="29" borderId="0" xfId="0" applyFill="1" applyAlignment="1">
      <alignment vertical="center"/>
    </xf>
    <xf numFmtId="0" fontId="0" fillId="0" borderId="0" xfId="0" applyFill="1" applyAlignment="1">
      <alignment vertical="center"/>
    </xf>
    <xf numFmtId="175" fontId="0" fillId="29" borderId="0" xfId="0" applyNumberFormat="1" applyFill="1" applyAlignment="1">
      <alignment vertical="center"/>
    </xf>
    <xf numFmtId="0" fontId="19" fillId="27" borderId="0" xfId="22" applyFill="1"/>
    <xf numFmtId="0" fontId="31" fillId="0" borderId="16" xfId="9" applyFont="1" applyFill="1" applyBorder="1" applyAlignment="1">
      <alignment horizontal="center" vertical="center"/>
    </xf>
    <xf numFmtId="0" fontId="31" fillId="0" borderId="5" xfId="9" applyFont="1" applyFill="1" applyBorder="1" applyAlignment="1">
      <alignment horizontal="left" vertical="center" wrapText="1"/>
    </xf>
    <xf numFmtId="0" fontId="31" fillId="0" borderId="5" xfId="9" applyFont="1" applyFill="1" applyBorder="1" applyAlignment="1">
      <alignment vertical="center" wrapText="1"/>
    </xf>
    <xf numFmtId="0" fontId="58" fillId="0" borderId="0" xfId="9" applyFont="1"/>
    <xf numFmtId="4" fontId="37" fillId="0" borderId="0" xfId="9" applyNumberFormat="1" applyFont="1" applyAlignment="1">
      <alignment horizontal="center" vertical="center"/>
    </xf>
    <xf numFmtId="171" fontId="45" fillId="0" borderId="17" xfId="9" applyNumberFormat="1" applyFont="1" applyBorder="1" applyAlignment="1">
      <alignment horizontal="center" vertical="center" wrapText="1"/>
    </xf>
    <xf numFmtId="0" fontId="40" fillId="0" borderId="0" xfId="9" applyFont="1" applyAlignment="1">
      <alignment horizontal="center" vertical="center"/>
    </xf>
    <xf numFmtId="171" fontId="42" fillId="0" borderId="0" xfId="9" applyNumberFormat="1" applyFont="1" applyAlignment="1">
      <alignment horizontal="center" vertical="center"/>
    </xf>
    <xf numFmtId="2" fontId="42" fillId="0" borderId="0" xfId="9" applyNumberFormat="1" applyFont="1" applyAlignment="1">
      <alignment horizontal="center" vertical="center"/>
    </xf>
    <xf numFmtId="171" fontId="59" fillId="0" borderId="0" xfId="9" applyNumberFormat="1" applyFont="1" applyAlignment="1">
      <alignment horizontal="center" vertical="center"/>
    </xf>
    <xf numFmtId="171" fontId="42" fillId="0" borderId="0" xfId="9" applyNumberFormat="1" applyFont="1"/>
    <xf numFmtId="2" fontId="42" fillId="0" borderId="0" xfId="9" applyNumberFormat="1" applyFont="1"/>
    <xf numFmtId="171" fontId="35" fillId="0" borderId="0" xfId="9" applyNumberFormat="1"/>
    <xf numFmtId="2" fontId="41" fillId="0" borderId="0" xfId="9" applyNumberFormat="1" applyFont="1" applyAlignment="1">
      <alignment horizontal="center"/>
    </xf>
    <xf numFmtId="2" fontId="35" fillId="0" borderId="0" xfId="9" applyNumberFormat="1"/>
    <xf numFmtId="0" fontId="1" fillId="0" borderId="0" xfId="5" quotePrefix="1" applyFont="1"/>
    <xf numFmtId="0" fontId="44" fillId="0" borderId="29" xfId="9" applyFont="1" applyBorder="1" applyAlignment="1">
      <alignment horizontal="center" vertical="center"/>
    </xf>
    <xf numFmtId="0" fontId="45" fillId="0" borderId="29" xfId="9" applyFont="1" applyBorder="1" applyAlignment="1">
      <alignment horizontal="center" vertical="center"/>
    </xf>
    <xf numFmtId="0" fontId="43" fillId="0" borderId="29" xfId="9" applyFont="1" applyBorder="1" applyAlignment="1">
      <alignment horizontal="center" vertical="center"/>
    </xf>
    <xf numFmtId="0" fontId="46" fillId="0" borderId="31" xfId="9" applyFont="1" applyBorder="1" applyAlignment="1">
      <alignment vertical="center" wrapText="1"/>
    </xf>
    <xf numFmtId="0" fontId="46" fillId="0" borderId="32" xfId="9" applyFont="1" applyBorder="1" applyAlignment="1">
      <alignment horizontal="left" vertical="center"/>
    </xf>
    <xf numFmtId="0" fontId="47" fillId="0" borderId="34" xfId="9" applyFont="1" applyBorder="1" applyAlignment="1">
      <alignment horizontal="left" vertical="center" wrapText="1"/>
    </xf>
    <xf numFmtId="172" fontId="45" fillId="0" borderId="30" xfId="9" applyNumberFormat="1" applyFont="1" applyBorder="1" applyAlignment="1">
      <alignment horizontal="center" vertical="center"/>
    </xf>
    <xf numFmtId="0" fontId="48" fillId="28" borderId="32" xfId="9" applyFont="1" applyFill="1" applyBorder="1" applyAlignment="1">
      <alignment horizontal="center" vertical="center"/>
    </xf>
    <xf numFmtId="172" fontId="49" fillId="0" borderId="32" xfId="9" applyNumberFormat="1" applyFont="1" applyBorder="1" applyAlignment="1">
      <alignment horizontal="center" vertical="center"/>
    </xf>
    <xf numFmtId="0" fontId="41" fillId="0" borderId="0" xfId="9" applyFont="1" applyBorder="1" applyAlignment="1">
      <alignment horizontal="center"/>
    </xf>
    <xf numFmtId="0" fontId="57" fillId="0" borderId="32" xfId="9" applyFont="1" applyBorder="1" applyAlignment="1">
      <alignment horizontal="left" vertical="center" wrapText="1"/>
    </xf>
    <xf numFmtId="172" fontId="43" fillId="0" borderId="28" xfId="9" applyNumberFormat="1" applyFont="1" applyBorder="1" applyAlignment="1">
      <alignment horizontal="center" vertical="center"/>
    </xf>
    <xf numFmtId="0" fontId="10" fillId="6" borderId="13" xfId="12" applyFont="1" applyFill="1" applyBorder="1" applyAlignment="1">
      <alignment horizontal="center" vertical="center"/>
    </xf>
    <xf numFmtId="0" fontId="29" fillId="6" borderId="13" xfId="12" applyFont="1" applyFill="1" applyBorder="1" applyAlignment="1">
      <alignment horizontal="center" vertical="center" wrapText="1"/>
    </xf>
    <xf numFmtId="0" fontId="29" fillId="6" borderId="17" xfId="12" applyFont="1" applyFill="1" applyBorder="1" applyAlignment="1">
      <alignment horizontal="left" vertical="center" wrapText="1"/>
    </xf>
    <xf numFmtId="167" fontId="29" fillId="6" borderId="17" xfId="12" applyNumberFormat="1" applyFont="1" applyFill="1" applyBorder="1" applyAlignment="1">
      <alignment horizontal="left" vertical="center" wrapText="1"/>
    </xf>
    <xf numFmtId="0" fontId="1" fillId="0" borderId="5" xfId="12" applyBorder="1" applyAlignment="1">
      <alignment horizontal="center" vertical="center"/>
    </xf>
    <xf numFmtId="168" fontId="30" fillId="0" borderId="5" xfId="12" applyNumberFormat="1" applyFont="1" applyBorder="1" applyAlignment="1">
      <alignment horizontal="left" vertical="center" wrapText="1"/>
    </xf>
    <xf numFmtId="0" fontId="0" fillId="0" borderId="13" xfId="12" applyFont="1" applyBorder="1" applyAlignment="1">
      <alignment horizontal="left" vertical="center"/>
    </xf>
    <xf numFmtId="0" fontId="30" fillId="26" borderId="16" xfId="12" applyFont="1" applyFill="1" applyBorder="1" applyAlignment="1">
      <alignment horizontal="center" vertical="center" wrapText="1"/>
    </xf>
    <xf numFmtId="0" fontId="30" fillId="6" borderId="16" xfId="12" applyFont="1" applyFill="1" applyBorder="1" applyAlignment="1">
      <alignment horizontal="center" vertical="center" wrapText="1"/>
    </xf>
    <xf numFmtId="0" fontId="30" fillId="26" borderId="5" xfId="12" applyFont="1" applyFill="1" applyBorder="1" applyAlignment="1">
      <alignment horizontal="center" vertical="center" wrapText="1"/>
    </xf>
    <xf numFmtId="0" fontId="30" fillId="6" borderId="5" xfId="12" applyFont="1" applyFill="1" applyBorder="1" applyAlignment="1">
      <alignment horizontal="left" vertical="center"/>
    </xf>
    <xf numFmtId="10" fontId="31" fillId="26" borderId="5" xfId="34" applyNumberFormat="1" applyFont="1" applyFill="1" applyBorder="1" applyAlignment="1" applyProtection="1">
      <alignment horizontal="center" vertical="center" wrapText="1"/>
    </xf>
    <xf numFmtId="168" fontId="30" fillId="26" borderId="5" xfId="12" applyNumberFormat="1" applyFont="1" applyFill="1" applyBorder="1" applyAlignment="1">
      <alignment horizontal="center" vertical="center" wrapText="1"/>
    </xf>
    <xf numFmtId="2" fontId="9" fillId="7" borderId="5" xfId="5" applyNumberFormat="1" applyFont="1" applyFill="1" applyBorder="1" applyAlignment="1">
      <alignment horizontal="center"/>
    </xf>
    <xf numFmtId="2" fontId="11" fillId="0" borderId="6" xfId="5" applyNumberFormat="1" applyFont="1" applyFill="1" applyBorder="1" applyAlignment="1">
      <alignment horizontal="right" vertical="top"/>
    </xf>
    <xf numFmtId="2" fontId="11" fillId="0" borderId="7" xfId="5" applyNumberFormat="1" applyFont="1" applyFill="1" applyBorder="1" applyAlignment="1">
      <alignment horizontal="right" vertical="top"/>
    </xf>
    <xf numFmtId="2" fontId="9" fillId="7" borderId="5" xfId="5" applyNumberFormat="1" applyFont="1" applyFill="1" applyBorder="1" applyAlignment="1">
      <alignment horizontal="center" vertical="center"/>
    </xf>
    <xf numFmtId="2" fontId="11" fillId="0" borderId="8" xfId="5" applyNumberFormat="1" applyFont="1" applyFill="1" applyBorder="1" applyAlignment="1">
      <alignment horizontal="right" vertical="top"/>
    </xf>
    <xf numFmtId="2" fontId="9" fillId="7" borderId="6" xfId="5" applyNumberFormat="1" applyFont="1" applyFill="1" applyBorder="1" applyAlignment="1">
      <alignment horizontal="center"/>
    </xf>
    <xf numFmtId="2" fontId="9" fillId="7" borderId="7" xfId="5" applyNumberFormat="1" applyFont="1" applyFill="1" applyBorder="1" applyAlignment="1">
      <alignment horizontal="center"/>
    </xf>
    <xf numFmtId="2" fontId="9" fillId="7" borderId="8" xfId="5" applyNumberFormat="1" applyFont="1" applyFill="1" applyBorder="1" applyAlignment="1">
      <alignment horizontal="center"/>
    </xf>
    <xf numFmtId="2" fontId="3" fillId="3" borderId="5" xfId="5" applyNumberFormat="1" applyFont="1" applyFill="1" applyBorder="1" applyAlignment="1">
      <alignment horizontal="center" vertical="center" wrapText="1"/>
    </xf>
    <xf numFmtId="2" fontId="3" fillId="3" borderId="10" xfId="5" applyNumberFormat="1" applyFont="1" applyFill="1" applyBorder="1" applyAlignment="1">
      <alignment horizontal="center" vertical="center" wrapText="1"/>
    </xf>
    <xf numFmtId="2" fontId="3" fillId="3" borderId="5" xfId="5" applyNumberFormat="1" applyFont="1" applyFill="1" applyBorder="1" applyAlignment="1">
      <alignment horizontal="center" vertical="top" wrapText="1"/>
    </xf>
    <xf numFmtId="2" fontId="2" fillId="2" borderId="12" xfId="21" applyNumberFormat="1" applyFont="1" applyFill="1" applyBorder="1" applyAlignment="1">
      <alignment horizontal="center" vertical="center"/>
    </xf>
    <xf numFmtId="2" fontId="2" fillId="2" borderId="0" xfId="21" applyNumberFormat="1" applyFont="1" applyFill="1" applyBorder="1" applyAlignment="1">
      <alignment horizontal="center" vertical="center"/>
    </xf>
    <xf numFmtId="2" fontId="28" fillId="22" borderId="12" xfId="21" applyNumberFormat="1" applyFont="1" applyFill="1" applyBorder="1" applyAlignment="1">
      <alignment horizontal="center" vertical="center"/>
    </xf>
    <xf numFmtId="2" fontId="28" fillId="22" borderId="0" xfId="21" applyNumberFormat="1" applyFont="1" applyFill="1" applyBorder="1" applyAlignment="1">
      <alignment horizontal="center" vertical="center"/>
    </xf>
    <xf numFmtId="2" fontId="22" fillId="19" borderId="5" xfId="31" applyNumberFormat="1" applyFont="1" applyFill="1" applyBorder="1" applyAlignment="1">
      <alignment horizontal="center" vertical="center" wrapText="1"/>
    </xf>
    <xf numFmtId="2" fontId="23" fillId="19" borderId="5" xfId="31" applyNumberFormat="1" applyFont="1" applyFill="1" applyBorder="1" applyAlignment="1">
      <alignment horizontal="center" vertical="center" wrapText="1"/>
    </xf>
    <xf numFmtId="2" fontId="11" fillId="0" borderId="6" xfId="5" applyNumberFormat="1" applyFont="1" applyFill="1" applyBorder="1" applyAlignment="1">
      <alignment horizontal="center" vertical="top"/>
    </xf>
    <xf numFmtId="2" fontId="11" fillId="0" borderId="7" xfId="5" applyNumberFormat="1" applyFont="1" applyFill="1" applyBorder="1" applyAlignment="1">
      <alignment horizontal="center" vertical="top"/>
    </xf>
    <xf numFmtId="2" fontId="2" fillId="2" borderId="1" xfId="21" applyNumberFormat="1" applyFont="1" applyFill="1" applyBorder="1" applyAlignment="1">
      <alignment horizontal="center" vertical="center"/>
    </xf>
    <xf numFmtId="2" fontId="2" fillId="2" borderId="2" xfId="21" applyNumberFormat="1" applyFont="1" applyFill="1" applyBorder="1" applyAlignment="1">
      <alignment horizontal="center" vertical="center"/>
    </xf>
    <xf numFmtId="2" fontId="2" fillId="2" borderId="3" xfId="21" applyNumberFormat="1" applyFont="1" applyFill="1" applyBorder="1" applyAlignment="1">
      <alignment horizontal="center" vertical="center"/>
    </xf>
    <xf numFmtId="2" fontId="2" fillId="2" borderId="4" xfId="21" applyNumberFormat="1" applyFont="1" applyFill="1" applyBorder="1" applyAlignment="1">
      <alignment horizontal="center" vertical="center"/>
    </xf>
    <xf numFmtId="0" fontId="9" fillId="7" borderId="5" xfId="5" applyFont="1" applyFill="1" applyBorder="1" applyAlignment="1">
      <alignment horizontal="center"/>
    </xf>
    <xf numFmtId="0" fontId="11" fillId="0" borderId="6" xfId="5" applyFont="1" applyFill="1" applyBorder="1" applyAlignment="1">
      <alignment horizontal="right" vertical="top"/>
    </xf>
    <xf numFmtId="0" fontId="11" fillId="0" borderId="7" xfId="5" applyFont="1" applyFill="1" applyBorder="1" applyAlignment="1">
      <alignment horizontal="right" vertical="top"/>
    </xf>
    <xf numFmtId="0" fontId="11" fillId="0" borderId="8" xfId="5" applyFont="1" applyFill="1" applyBorder="1" applyAlignment="1">
      <alignment horizontal="right" vertical="top"/>
    </xf>
    <xf numFmtId="0" fontId="3" fillId="3" borderId="5" xfId="5" applyFont="1" applyFill="1" applyBorder="1" applyAlignment="1">
      <alignment horizontal="center" vertical="center" wrapText="1"/>
    </xf>
    <xf numFmtId="0" fontId="3" fillId="3" borderId="5" xfId="5" applyFont="1" applyFill="1" applyBorder="1" applyAlignment="1">
      <alignment horizontal="center" vertical="center"/>
    </xf>
    <xf numFmtId="0" fontId="2" fillId="2" borderId="1" xfId="21" applyFont="1" applyFill="1" applyBorder="1" applyAlignment="1">
      <alignment horizontal="center" vertical="center"/>
    </xf>
    <xf numFmtId="0" fontId="2" fillId="2" borderId="2" xfId="21" applyFont="1" applyFill="1" applyBorder="1" applyAlignment="1">
      <alignment horizontal="center" vertical="center"/>
    </xf>
    <xf numFmtId="0" fontId="2" fillId="2" borderId="3" xfId="21" applyFont="1" applyFill="1" applyBorder="1" applyAlignment="1">
      <alignment horizontal="center" vertical="center"/>
    </xf>
    <xf numFmtId="0" fontId="2" fillId="2" borderId="4" xfId="21" applyFont="1" applyFill="1" applyBorder="1" applyAlignment="1">
      <alignment horizontal="center" vertical="center"/>
    </xf>
    <xf numFmtId="2" fontId="3" fillId="3" borderId="11" xfId="5" applyNumberFormat="1" applyFont="1" applyFill="1" applyBorder="1" applyAlignment="1">
      <alignment horizontal="center" vertical="center" wrapText="1"/>
    </xf>
    <xf numFmtId="0" fontId="10" fillId="0" borderId="0" xfId="9" applyFont="1" applyAlignment="1">
      <alignment horizontal="left" vertical="center" wrapText="1"/>
    </xf>
    <xf numFmtId="0" fontId="66" fillId="0" borderId="0" xfId="9" applyFont="1" applyAlignment="1">
      <alignment horizontal="left" vertical="center" wrapText="1"/>
    </xf>
    <xf numFmtId="0" fontId="45" fillId="0" borderId="38" xfId="9" applyFont="1" applyBorder="1" applyAlignment="1">
      <alignment horizontal="left"/>
    </xf>
    <xf numFmtId="0" fontId="45" fillId="0" borderId="39" xfId="9" applyFont="1" applyBorder="1" applyAlignment="1">
      <alignment horizontal="left"/>
    </xf>
    <xf numFmtId="0" fontId="45" fillId="0" borderId="40" xfId="9" applyFont="1" applyBorder="1" applyAlignment="1">
      <alignment horizontal="left"/>
    </xf>
    <xf numFmtId="0" fontId="45" fillId="0" borderId="22" xfId="9" applyFont="1" applyBorder="1" applyAlignment="1">
      <alignment horizontal="left"/>
    </xf>
    <xf numFmtId="0" fontId="45" fillId="0" borderId="0" xfId="9" applyFont="1" applyBorder="1" applyAlignment="1">
      <alignment horizontal="left"/>
    </xf>
    <xf numFmtId="0" fontId="45" fillId="0" borderId="25" xfId="9" applyFont="1" applyBorder="1" applyAlignment="1">
      <alignment horizontal="left"/>
    </xf>
    <xf numFmtId="0" fontId="58" fillId="0" borderId="0" xfId="9" applyFont="1" applyAlignment="1">
      <alignment vertical="center"/>
    </xf>
    <xf numFmtId="0" fontId="45" fillId="0" borderId="23" xfId="9" applyFont="1" applyBorder="1" applyAlignment="1">
      <alignment horizontal="left" vertical="center"/>
    </xf>
    <xf numFmtId="0" fontId="45" fillId="0" borderId="24" xfId="9" applyFont="1" applyBorder="1" applyAlignment="1">
      <alignment horizontal="left" vertical="center"/>
    </xf>
    <xf numFmtId="0" fontId="45" fillId="0" borderId="27" xfId="9" applyFont="1" applyBorder="1" applyAlignment="1">
      <alignment horizontal="left" vertical="center"/>
    </xf>
    <xf numFmtId="0" fontId="39" fillId="0" borderId="0" xfId="9" applyFont="1" applyAlignment="1">
      <alignment vertical="center"/>
    </xf>
    <xf numFmtId="171" fontId="42" fillId="0" borderId="0" xfId="9" applyNumberFormat="1" applyFont="1" applyAlignment="1">
      <alignment vertical="center"/>
    </xf>
    <xf numFmtId="2" fontId="42" fillId="0" borderId="0" xfId="9" applyNumberFormat="1" applyFont="1" applyAlignment="1">
      <alignment vertical="center"/>
    </xf>
    <xf numFmtId="0" fontId="38" fillId="0" borderId="0" xfId="9" applyFont="1" applyAlignment="1">
      <alignment vertical="center"/>
    </xf>
    <xf numFmtId="0" fontId="39" fillId="0" borderId="0" xfId="9" applyFont="1" applyAlignment="1">
      <alignment horizontal="center"/>
    </xf>
    <xf numFmtId="0" fontId="39" fillId="0" borderId="21" xfId="9" applyFont="1" applyBorder="1" applyAlignment="1">
      <alignment horizontal="left"/>
    </xf>
    <xf numFmtId="0" fontId="67" fillId="28" borderId="16" xfId="9" applyFont="1" applyFill="1" applyBorder="1" applyAlignment="1">
      <alignment horizontal="center" vertical="center" wrapText="1"/>
    </xf>
    <xf numFmtId="0" fontId="68" fillId="0" borderId="16" xfId="9" applyFont="1" applyBorder="1" applyAlignment="1">
      <alignment horizontal="center" vertical="center"/>
    </xf>
    <xf numFmtId="0" fontId="68" fillId="0" borderId="5" xfId="9" applyFont="1" applyBorder="1" applyAlignment="1">
      <alignment horizontal="center" vertical="center" wrapText="1"/>
    </xf>
    <xf numFmtId="173" fontId="69" fillId="13" borderId="0" xfId="9" applyNumberFormat="1" applyFont="1" applyFill="1" applyAlignment="1">
      <alignment horizontal="center" vertical="center"/>
    </xf>
    <xf numFmtId="0" fontId="66" fillId="0" borderId="5" xfId="9" applyFont="1" applyFill="1" applyBorder="1" applyAlignment="1">
      <alignment vertical="top" wrapText="1"/>
    </xf>
    <xf numFmtId="171" fontId="45" fillId="0" borderId="42" xfId="9" applyNumberFormat="1" applyFont="1" applyBorder="1" applyAlignment="1">
      <alignment horizontal="center" vertical="center" wrapText="1"/>
    </xf>
    <xf numFmtId="171" fontId="45" fillId="0" borderId="7" xfId="9" applyNumberFormat="1" applyFont="1" applyBorder="1" applyAlignment="1">
      <alignment horizontal="center" vertical="center" wrapText="1"/>
    </xf>
    <xf numFmtId="171" fontId="45" fillId="0" borderId="8" xfId="9" applyNumberFormat="1" applyFont="1" applyBorder="1" applyAlignment="1">
      <alignment horizontal="center" vertical="center" wrapText="1"/>
    </xf>
    <xf numFmtId="0" fontId="68" fillId="0" borderId="31" xfId="9" applyFont="1" applyBorder="1" applyAlignment="1">
      <alignment vertical="center" wrapText="1"/>
    </xf>
    <xf numFmtId="0" fontId="66" fillId="6" borderId="15" xfId="12" applyFont="1" applyFill="1" applyBorder="1" applyAlignment="1">
      <alignment horizontal="left" vertical="center" wrapText="1"/>
    </xf>
    <xf numFmtId="0" fontId="27" fillId="0" borderId="0" xfId="12" applyFont="1" applyAlignment="1">
      <alignment vertical="center"/>
    </xf>
    <xf numFmtId="0" fontId="32" fillId="0" borderId="20" xfId="7" applyFont="1" applyBorder="1" applyAlignment="1">
      <alignment horizontal="left" vertical="center"/>
    </xf>
    <xf numFmtId="0" fontId="32" fillId="0" borderId="21" xfId="7" applyFont="1" applyBorder="1" applyAlignment="1">
      <alignment horizontal="left" vertical="center"/>
    </xf>
    <xf numFmtId="0" fontId="32" fillId="0" borderId="43" xfId="7" applyFont="1" applyBorder="1" applyAlignment="1">
      <alignment horizontal="left" vertical="center"/>
    </xf>
    <xf numFmtId="0" fontId="27" fillId="0" borderId="0" xfId="11" applyFont="1" applyAlignment="1">
      <alignment vertical="center"/>
    </xf>
    <xf numFmtId="0" fontId="32" fillId="0" borderId="22" xfId="7" applyFont="1" applyBorder="1" applyAlignment="1">
      <alignment horizontal="left" vertical="center"/>
    </xf>
    <xf numFmtId="0" fontId="32" fillId="0" borderId="0" xfId="7" applyFont="1" applyBorder="1" applyAlignment="1">
      <alignment horizontal="left" vertical="center"/>
    </xf>
    <xf numFmtId="0" fontId="32" fillId="0" borderId="25" xfId="7" applyFont="1" applyBorder="1" applyAlignment="1">
      <alignment horizontal="left" vertical="center"/>
    </xf>
    <xf numFmtId="0" fontId="71" fillId="0" borderId="0" xfId="9" applyFont="1" applyAlignment="1">
      <alignment horizontal="left"/>
    </xf>
  </cellXfs>
  <cellStyles count="38">
    <cellStyle name="Excel Built-in Explanatory Text" xfId="8"/>
    <cellStyle name="Excel Built-in Explanatory Text 2" xfId="14"/>
    <cellStyle name="Moeda" xfId="4" builtinId="4"/>
    <cellStyle name="Moeda 2" xfId="10"/>
    <cellStyle name="Normal" xfId="0" builtinId="0"/>
    <cellStyle name="Normal 10" xfId="12"/>
    <cellStyle name="Normal 10 2" xfId="15"/>
    <cellStyle name="Normal 10 2 2" xfId="16"/>
    <cellStyle name="Normal 10 2 3" xfId="7"/>
    <cellStyle name="Normal 10 3" xfId="9"/>
    <cellStyle name="Normal 10 4" xfId="17"/>
    <cellStyle name="Normal 10 4 3" xfId="6"/>
    <cellStyle name="Normal 10 5" xfId="13"/>
    <cellStyle name="Normal 2" xfId="5"/>
    <cellStyle name="Normal 2 2" xfId="18"/>
    <cellStyle name="Normal 2 2 2" xfId="19"/>
    <cellStyle name="Normal 2 2 3" xfId="11"/>
    <cellStyle name="Normal 2 3" xfId="20"/>
    <cellStyle name="Normal 2 4" xfId="21"/>
    <cellStyle name="Normal 2 5" xfId="22"/>
    <cellStyle name="Normal 2 6" xfId="23"/>
    <cellStyle name="Normal 2 6 2" xfId="24"/>
    <cellStyle name="Normal 3" xfId="25"/>
    <cellStyle name="Normal 3 2" xfId="3"/>
    <cellStyle name="Normal 3 2 2" xfId="26"/>
    <cellStyle name="Normal 3 2 3" xfId="27"/>
    <cellStyle name="Normal 4" xfId="28"/>
    <cellStyle name="Normal 4 3" xfId="29"/>
    <cellStyle name="Normal 5" xfId="30"/>
    <cellStyle name="Normal 6" xfId="31"/>
    <cellStyle name="Normal 6 2" xfId="32"/>
    <cellStyle name="Porcentagem" xfId="2" builtinId="5"/>
    <cellStyle name="Porcentagem 2" xfId="33"/>
    <cellStyle name="Porcentagem 5" xfId="34"/>
    <cellStyle name="Texto Explicativo 2" xfId="35"/>
    <cellStyle name="Vírgula" xfId="1" builtinId="3"/>
    <cellStyle name="Vírgula 2" xfId="36"/>
    <cellStyle name="Vírgula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A5A5A5"/>
      <rgbColor rgb="00FF3300"/>
      <rgbColor rgb="00FFFFCC"/>
      <rgbColor rgb="00CCFFFF"/>
      <rgbColor rgb="00660066"/>
      <rgbColor rgb="00FF7B59"/>
      <rgbColor rgb="000066CC"/>
      <rgbColor rgb="00CFCFC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E2F0D9"/>
      <rgbColor rgb="00FFFF66"/>
      <rgbColor rgb="0099CCFF"/>
      <rgbColor rgb="00FF99CC"/>
      <rgbColor rgb="00A6A6A6"/>
      <rgbColor rgb="00D0CECE"/>
      <rgbColor rgb="009966FF"/>
      <rgbColor rgb="0033CCCC"/>
      <rgbColor rgb="0099CC00"/>
      <rgbColor rgb="00FFCC00"/>
      <rgbColor rgb="00FF9900"/>
      <rgbColor rgb="00ED7D31"/>
      <rgbColor rgb="007F7F7F"/>
      <rgbColor rgb="00999999"/>
      <rgbColor rgb="00003366"/>
      <rgbColor rgb="005B9BD5"/>
      <rgbColor rgb="00385724"/>
      <rgbColor rgb="00395511"/>
      <rgbColor rgb="00C9211E"/>
      <rgbColor rgb="00993366"/>
      <rgbColor rgb="0044546A"/>
      <rgbColor rgb="002021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00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3532977</xdr:colOff>
      <xdr:row>1</xdr:row>
      <xdr:rowOff>141114</xdr:rowOff>
    </xdr:from>
    <xdr:to>
      <xdr:col>4</xdr:col>
      <xdr:colOff>4817457</xdr:colOff>
      <xdr:row>8</xdr:row>
      <xdr:rowOff>34990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66205" y="243840"/>
          <a:ext cx="1284605" cy="129413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142920</xdr:colOff>
      <xdr:row>14</xdr:row>
      <xdr:rowOff>278640</xdr:rowOff>
    </xdr:from>
    <xdr:to>
      <xdr:col>10</xdr:col>
      <xdr:colOff>963720</xdr:colOff>
      <xdr:row>14</xdr:row>
      <xdr:rowOff>281520</xdr:rowOff>
    </xdr:to>
    <xdr:sp macro="" textlink="">
      <xdr:nvSpPr>
        <xdr:cNvPr id="3" name="CustomShape 1"/>
        <xdr:cNvSpPr/>
      </xdr:nvSpPr>
      <xdr:spPr>
        <a:xfrm>
          <a:off x="14763750" y="3371850"/>
          <a:ext cx="820420" cy="3175"/>
        </a:xfrm>
        <a:custGeom>
          <a:avLst/>
          <a:gdLst/>
          <a:ahLst/>
          <a:cxn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20</xdr:row>
      <xdr:rowOff>161925</xdr:rowOff>
    </xdr:to>
    <xdr:sp macro="" textlink="">
      <xdr:nvSpPr>
        <xdr:cNvPr id="4" name="AutoShape 2"/>
        <xdr:cNvSpPr>
          <a:spLocks noChangeArrowheads="1"/>
        </xdr:cNvSpPr>
      </xdr:nvSpPr>
      <xdr:spPr>
        <a:xfrm>
          <a:off x="0" y="0"/>
          <a:ext cx="12506325" cy="530352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20</xdr:row>
      <xdr:rowOff>161925</xdr:rowOff>
    </xdr:to>
    <xdr:sp macro="" textlink="">
      <xdr:nvSpPr>
        <xdr:cNvPr id="5" name="AutoShape 2"/>
        <xdr:cNvSpPr>
          <a:spLocks noChangeArrowheads="1"/>
        </xdr:cNvSpPr>
      </xdr:nvSpPr>
      <xdr:spPr>
        <a:xfrm>
          <a:off x="0" y="0"/>
          <a:ext cx="12506325" cy="530352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20</xdr:row>
      <xdr:rowOff>161925</xdr:rowOff>
    </xdr:to>
    <xdr:sp macro="" textlink="">
      <xdr:nvSpPr>
        <xdr:cNvPr id="6" name="AutoShape 2"/>
        <xdr:cNvSpPr>
          <a:spLocks noChangeArrowheads="1"/>
        </xdr:cNvSpPr>
      </xdr:nvSpPr>
      <xdr:spPr>
        <a:xfrm>
          <a:off x="0" y="0"/>
          <a:ext cx="12506325" cy="530352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21</xdr:row>
      <xdr:rowOff>161925</xdr:rowOff>
    </xdr:to>
    <xdr:sp macro="" textlink="">
      <xdr:nvSpPr>
        <xdr:cNvPr id="7" name="AutoShape 2"/>
        <xdr:cNvSpPr>
          <a:spLocks noChangeArrowheads="1"/>
        </xdr:cNvSpPr>
      </xdr:nvSpPr>
      <xdr:spPr>
        <a:xfrm>
          <a:off x="0" y="0"/>
          <a:ext cx="12506325" cy="568452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21</xdr:row>
      <xdr:rowOff>161925</xdr:rowOff>
    </xdr:to>
    <xdr:sp macro="" textlink="">
      <xdr:nvSpPr>
        <xdr:cNvPr id="8" name="AutoShape 2"/>
        <xdr:cNvSpPr>
          <a:spLocks noChangeArrowheads="1"/>
        </xdr:cNvSpPr>
      </xdr:nvSpPr>
      <xdr:spPr>
        <a:xfrm>
          <a:off x="0" y="0"/>
          <a:ext cx="12506325" cy="568452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27596</xdr:colOff>
      <xdr:row>1</xdr:row>
      <xdr:rowOff>82748</xdr:rowOff>
    </xdr:from>
    <xdr:to>
      <xdr:col>7</xdr:col>
      <xdr:colOff>197156</xdr:colOff>
      <xdr:row>1</xdr:row>
      <xdr:rowOff>1835588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14180" y="244475"/>
          <a:ext cx="1712595" cy="17526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11</xdr:col>
      <xdr:colOff>127000</xdr:colOff>
      <xdr:row>9</xdr:row>
      <xdr:rowOff>0</xdr:rowOff>
    </xdr:from>
    <xdr:to>
      <xdr:col>12</xdr:col>
      <xdr:colOff>1233000</xdr:colOff>
      <xdr:row>30</xdr:row>
      <xdr:rowOff>160200</xdr:rowOff>
    </xdr:to>
    <xdr:sp macro="" textlink="">
      <xdr:nvSpPr>
        <xdr:cNvPr id="3" name="CustomShape 1"/>
        <xdr:cNvSpPr/>
      </xdr:nvSpPr>
      <xdr:spPr>
        <a:xfrm>
          <a:off x="17224375" y="4420235"/>
          <a:ext cx="2353310" cy="5520690"/>
        </a:xfrm>
        <a:prstGeom prst="rect">
          <a:avLst/>
        </a:prstGeom>
        <a:noFill/>
        <a:ln>
          <a:noFill/>
        </a:ln>
        <a:scene3d>
          <a:camera prst="orthographicFront">
            <a:rot lat="0" lon="0" rev="5400000"/>
          </a:camera>
          <a:lightRig rig="threePt" dir="t"/>
        </a:scene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90000" tIns="45000" rIns="90000" bIns="45000" anchor="ctr">
          <a:noAutofit/>
        </a:bodyPr>
        <a:lstStyle/>
        <a:p>
          <a:pPr>
            <a:lnSpc>
              <a:spcPct val="100000"/>
            </a:lnSpc>
          </a:pPr>
          <a:endParaRPr lang="pt-BR" sz="12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pt-BR" sz="3200" b="0" strike="noStrike" spc="-1">
              <a:solidFill>
                <a:srgbClr val="000000"/>
              </a:solidFill>
              <a:latin typeface="Calibri" panose="020F0502020204030204"/>
            </a:rPr>
            <a:t>TRÂMITES </a:t>
          </a:r>
          <a:endParaRPr lang="pt-BR" sz="32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pt-BR" sz="3200" b="0" strike="noStrike" spc="-1">
              <a:solidFill>
                <a:srgbClr val="000000"/>
              </a:solidFill>
              <a:latin typeface="Calibri" panose="020F0502020204030204"/>
            </a:rPr>
            <a:t>CONTÁBEIS (*)</a:t>
          </a:r>
          <a:endParaRPr lang="pt-BR" sz="3200" b="0" strike="noStrike" spc="-1">
            <a:latin typeface="Times New Roman" panose="02020603050405020304" pitchFamily="1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31</xdr:row>
      <xdr:rowOff>0</xdr:rowOff>
    </xdr:from>
    <xdr:ext cx="3184525" cy="9525"/>
    <xdr:sp macro="" textlink="">
      <xdr:nvSpPr>
        <xdr:cNvPr id="2" name="Shape 2"/>
        <xdr:cNvSpPr/>
      </xdr:nvSpPr>
      <xdr:spPr>
        <a:xfrm>
          <a:off x="1352550" y="8845550"/>
          <a:ext cx="3184525" cy="9525"/>
        </a:xfrm>
        <a:custGeom>
          <a:avLst/>
          <a:gdLst/>
          <a:ahLst/>
          <a:cxnLst/>
          <a:rect l="0" t="0" r="0" b="0"/>
          <a:pathLst>
            <a:path w="3184525" h="9525">
              <a:moveTo>
                <a:pt x="3184524" y="0"/>
              </a:moveTo>
              <a:lnTo>
                <a:pt x="0" y="0"/>
              </a:lnTo>
              <a:lnTo>
                <a:pt x="0" y="9144"/>
              </a:lnTo>
              <a:lnTo>
                <a:pt x="3184524" y="9144"/>
              </a:lnTo>
              <a:lnTo>
                <a:pt x="318452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10</xdr:row>
      <xdr:rowOff>0</xdr:rowOff>
    </xdr:from>
    <xdr:to>
      <xdr:col>18</xdr:col>
      <xdr:colOff>304800</xdr:colOff>
      <xdr:row>11</xdr:row>
      <xdr:rowOff>104775</xdr:rowOff>
    </xdr:to>
    <xdr:sp macro="" textlink="">
      <xdr:nvSpPr>
        <xdr:cNvPr id="50178" name="AutoShape 2" descr="C:\Users\thalita.pereira\Desktop\tabela- fator de multiplica%C3%A7%C3%A3o de telhado.webp"/>
        <xdr:cNvSpPr>
          <a:spLocks noChangeAspect="1" noChangeArrowheads="1"/>
        </xdr:cNvSpPr>
      </xdr:nvSpPr>
      <xdr:spPr>
        <a:xfrm>
          <a:off x="15621000" y="20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18</xdr:col>
      <xdr:colOff>0</xdr:colOff>
      <xdr:row>16</xdr:row>
      <xdr:rowOff>0</xdr:rowOff>
    </xdr:from>
    <xdr:ext cx="304800" cy="301844"/>
    <xdr:sp macro="" textlink="">
      <xdr:nvSpPr>
        <xdr:cNvPr id="4" name="AutoShape 2" descr="C:\Users\thalita.pereira\Desktop\tabela- fator de multiplica%C3%A7%C3%A3o de telhado.webp"/>
        <xdr:cNvSpPr>
          <a:spLocks noChangeAspect="1" noChangeArrowheads="1"/>
        </xdr:cNvSpPr>
      </xdr:nvSpPr>
      <xdr:spPr>
        <a:xfrm>
          <a:off x="15621000" y="3381375"/>
          <a:ext cx="304800" cy="30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\emanuel.vieira\Documents\Emanuel\Emanuel\trabalhos\med%20pra&#231;a%20cel\modelo%20caixa\BM_caixav2_04a%20desbloquea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e Medição"/>
      <sheetName val="RESUMO"/>
      <sheetName val="PRICE"/>
      <sheetName val="10º MED - VILAGE"/>
      <sheetName val="ESTRUTURAL"/>
      <sheetName val="HIDROSS."/>
      <sheetName val="Memo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MJ163"/>
  <sheetViews>
    <sheetView tabSelected="1" view="pageBreakPreview" topLeftCell="A127" zoomScale="90" zoomScaleNormal="90" workbookViewId="0">
      <selection activeCell="E164" sqref="E164"/>
    </sheetView>
  </sheetViews>
  <sheetFormatPr defaultColWidth="8.7109375" defaultRowHeight="15.75"/>
  <cols>
    <col min="1" max="1" width="1.42578125" style="201" customWidth="1"/>
    <col min="2" max="2" width="19.140625" style="202" customWidth="1"/>
    <col min="3" max="3" width="13" style="203" customWidth="1"/>
    <col min="4" max="4" width="10.42578125" style="203" customWidth="1"/>
    <col min="5" max="5" width="106.42578125" style="201" customWidth="1"/>
    <col min="6" max="6" width="8.42578125" style="202" customWidth="1"/>
    <col min="7" max="7" width="12.5703125" style="204" customWidth="1"/>
    <col min="8" max="8" width="21.42578125" style="205" customWidth="1"/>
    <col min="9" max="9" width="24.85546875" style="206" customWidth="1"/>
    <col min="10" max="10" width="1.5703125" style="207" customWidth="1"/>
    <col min="11" max="11" width="16.42578125" style="208" customWidth="1"/>
    <col min="12" max="12" width="17.7109375" style="209" customWidth="1"/>
    <col min="13" max="13" width="13.5703125" style="201" customWidth="1"/>
    <col min="14" max="14" width="11.5703125" style="201" customWidth="1"/>
    <col min="15" max="16384" width="8.7109375" style="201"/>
  </cols>
  <sheetData>
    <row r="1" spans="1:12" ht="8.1" customHeight="1"/>
    <row r="2" spans="1:12">
      <c r="A2" s="210"/>
      <c r="B2" s="328"/>
      <c r="C2" s="328"/>
      <c r="D2" s="328"/>
      <c r="E2" s="328"/>
      <c r="F2" s="328"/>
      <c r="G2" s="328"/>
      <c r="H2" s="328"/>
      <c r="I2" s="328"/>
      <c r="J2" s="203"/>
    </row>
    <row r="3" spans="1:12">
      <c r="A3" s="210"/>
      <c r="B3" s="328"/>
      <c r="C3" s="328"/>
      <c r="D3" s="328"/>
      <c r="E3" s="328"/>
      <c r="F3" s="328"/>
      <c r="G3" s="328"/>
      <c r="H3" s="328"/>
      <c r="I3" s="328"/>
      <c r="J3" s="203"/>
    </row>
    <row r="4" spans="1:12">
      <c r="A4" s="210"/>
      <c r="B4" s="328"/>
      <c r="C4" s="328"/>
      <c r="D4" s="328"/>
      <c r="E4" s="328"/>
      <c r="F4" s="328"/>
      <c r="G4" s="328"/>
      <c r="H4" s="328"/>
      <c r="I4" s="328"/>
      <c r="J4" s="203"/>
    </row>
    <row r="5" spans="1:12">
      <c r="A5" s="210"/>
      <c r="B5" s="328"/>
      <c r="C5" s="328"/>
      <c r="D5" s="328"/>
      <c r="E5" s="328"/>
      <c r="F5" s="328"/>
      <c r="G5" s="328"/>
      <c r="H5" s="328"/>
      <c r="I5" s="328"/>
      <c r="J5" s="203"/>
    </row>
    <row r="6" spans="1:12">
      <c r="A6" s="210"/>
      <c r="B6" s="328"/>
      <c r="C6" s="328"/>
      <c r="D6" s="328"/>
      <c r="E6" s="328"/>
      <c r="F6" s="328"/>
      <c r="G6" s="328"/>
      <c r="H6" s="328"/>
      <c r="I6" s="328"/>
      <c r="J6" s="203"/>
    </row>
    <row r="7" spans="1:12">
      <c r="A7" s="210"/>
      <c r="B7" s="328"/>
      <c r="C7" s="328"/>
      <c r="D7" s="328"/>
      <c r="E7" s="328"/>
      <c r="F7" s="328"/>
      <c r="G7" s="328"/>
      <c r="H7" s="328"/>
      <c r="I7" s="328"/>
      <c r="J7" s="203"/>
    </row>
    <row r="8" spans="1:12">
      <c r="A8" s="210"/>
      <c r="B8" s="328"/>
      <c r="C8" s="328"/>
      <c r="D8" s="328"/>
      <c r="E8" s="328"/>
      <c r="F8" s="328"/>
      <c r="G8" s="328"/>
      <c r="H8" s="328"/>
      <c r="I8" s="328"/>
      <c r="J8" s="203"/>
    </row>
    <row r="9" spans="1:12">
      <c r="A9" s="210"/>
      <c r="B9" s="328"/>
      <c r="C9" s="328"/>
      <c r="D9" s="328"/>
      <c r="E9" s="328"/>
      <c r="F9" s="328"/>
      <c r="G9" s="328"/>
      <c r="H9" s="328"/>
      <c r="I9" s="328"/>
      <c r="J9" s="203"/>
    </row>
    <row r="10" spans="1:12" ht="20.25">
      <c r="A10" s="210"/>
      <c r="B10" s="317" t="s">
        <v>0</v>
      </c>
      <c r="C10" s="317"/>
      <c r="D10" s="317"/>
      <c r="E10" s="317"/>
      <c r="F10" s="317"/>
      <c r="G10" s="317"/>
      <c r="H10" s="317"/>
      <c r="I10" s="317"/>
      <c r="J10" s="203"/>
    </row>
    <row r="11" spans="1:12">
      <c r="A11" s="210"/>
      <c r="B11" s="318" t="s">
        <v>1</v>
      </c>
      <c r="C11" s="318"/>
      <c r="D11" s="318"/>
      <c r="E11" s="318"/>
      <c r="F11" s="318"/>
      <c r="G11" s="318"/>
      <c r="H11" s="318"/>
      <c r="I11" s="318"/>
      <c r="J11" s="203"/>
    </row>
    <row r="12" spans="1:12">
      <c r="A12" s="210"/>
      <c r="B12" s="319"/>
      <c r="C12" s="319"/>
      <c r="D12" s="319"/>
      <c r="E12" s="319"/>
      <c r="F12" s="319"/>
      <c r="G12" s="319"/>
      <c r="H12" s="319"/>
      <c r="I12" s="319"/>
      <c r="J12" s="203"/>
    </row>
    <row r="13" spans="1:12" ht="33" customHeight="1">
      <c r="A13" s="210"/>
      <c r="B13" s="211" t="s">
        <v>2</v>
      </c>
      <c r="C13" s="402" t="s">
        <v>3</v>
      </c>
      <c r="D13" s="320"/>
      <c r="E13" s="320"/>
      <c r="F13" s="320"/>
      <c r="G13" s="320"/>
      <c r="H13" s="212" t="s">
        <v>4</v>
      </c>
      <c r="I13" s="243" t="s">
        <v>5</v>
      </c>
      <c r="J13" s="203"/>
    </row>
    <row r="14" spans="1:12" ht="25.5" customHeight="1">
      <c r="A14" s="210"/>
      <c r="B14" s="213" t="s">
        <v>6</v>
      </c>
      <c r="C14" s="321" t="s">
        <v>7</v>
      </c>
      <c r="D14" s="321"/>
      <c r="E14" s="321"/>
      <c r="F14" s="321"/>
      <c r="G14" s="321"/>
      <c r="H14" s="214" t="s">
        <v>8</v>
      </c>
      <c r="I14" s="244">
        <v>45148</v>
      </c>
      <c r="J14" s="203"/>
    </row>
    <row r="15" spans="1:12" ht="33" customHeight="1">
      <c r="A15" s="210"/>
      <c r="B15" s="215" t="s">
        <v>9</v>
      </c>
      <c r="C15" s="322" t="s">
        <v>10</v>
      </c>
      <c r="D15" s="322"/>
      <c r="E15" s="322"/>
      <c r="F15" s="322"/>
      <c r="G15" s="322"/>
      <c r="H15" s="216" t="s">
        <v>11</v>
      </c>
      <c r="I15" s="245">
        <v>0.33250000000000002</v>
      </c>
      <c r="J15" s="203"/>
      <c r="L15" s="246" t="s">
        <v>12</v>
      </c>
    </row>
    <row r="16" spans="1:12">
      <c r="A16" s="210"/>
      <c r="B16" s="323"/>
      <c r="C16" s="323"/>
      <c r="D16" s="323"/>
      <c r="E16" s="323"/>
      <c r="F16" s="323"/>
      <c r="G16" s="323"/>
      <c r="H16" s="323"/>
      <c r="I16" s="323"/>
      <c r="J16" s="203"/>
    </row>
    <row r="17" spans="1:14" ht="36.75" customHeight="1">
      <c r="A17" s="210"/>
      <c r="B17" s="324" t="s">
        <v>13</v>
      </c>
      <c r="C17" s="324"/>
      <c r="D17" s="324"/>
      <c r="E17" s="324"/>
      <c r="F17" s="324"/>
      <c r="G17" s="324"/>
      <c r="H17" s="324"/>
      <c r="I17" s="324"/>
      <c r="J17" s="203"/>
    </row>
    <row r="18" spans="1:14">
      <c r="A18" s="210"/>
      <c r="B18" s="325"/>
      <c r="C18" s="325"/>
      <c r="D18" s="325"/>
      <c r="E18" s="325"/>
      <c r="F18" s="325"/>
      <c r="G18" s="325"/>
      <c r="H18" s="325"/>
      <c r="I18" s="325"/>
      <c r="J18" s="203"/>
      <c r="K18" s="326"/>
      <c r="L18" s="326"/>
    </row>
    <row r="19" spans="1:14" s="195" customFormat="1" ht="30" customHeight="1">
      <c r="A19" s="217"/>
      <c r="B19" s="218" t="s">
        <v>14</v>
      </c>
      <c r="C19" s="219" t="s">
        <v>15</v>
      </c>
      <c r="D19" s="219" t="s">
        <v>16</v>
      </c>
      <c r="E19" s="219" t="s">
        <v>17</v>
      </c>
      <c r="F19" s="219" t="s">
        <v>18</v>
      </c>
      <c r="G19" s="220" t="s">
        <v>19</v>
      </c>
      <c r="H19" s="221" t="s">
        <v>20</v>
      </c>
      <c r="I19" s="247" t="s">
        <v>21</v>
      </c>
      <c r="J19" s="248"/>
      <c r="K19" s="326" t="s">
        <v>22</v>
      </c>
      <c r="L19" s="326"/>
    </row>
    <row r="20" spans="1:14" s="196" customFormat="1" ht="30" customHeight="1">
      <c r="B20" s="218">
        <v>1</v>
      </c>
      <c r="C20" s="219"/>
      <c r="D20" s="222"/>
      <c r="E20" s="223" t="s">
        <v>23</v>
      </c>
      <c r="F20" s="224"/>
      <c r="G20" s="224"/>
      <c r="H20" s="221"/>
      <c r="I20" s="247"/>
      <c r="J20" s="249"/>
      <c r="K20" s="250" t="s">
        <v>24</v>
      </c>
      <c r="L20" s="251" t="s">
        <v>25</v>
      </c>
    </row>
    <row r="21" spans="1:14" s="196" customFormat="1" ht="30" customHeight="1">
      <c r="B21" s="225" t="s">
        <v>26</v>
      </c>
      <c r="C21" s="219"/>
      <c r="D21" s="222"/>
      <c r="E21" s="226" t="s">
        <v>27</v>
      </c>
      <c r="F21" s="222"/>
      <c r="G21" s="227"/>
      <c r="H21" s="228"/>
      <c r="I21" s="252"/>
      <c r="J21" s="253"/>
      <c r="K21" s="254"/>
      <c r="L21" s="254"/>
    </row>
    <row r="22" spans="1:14" s="196" customFormat="1" ht="42" customHeight="1">
      <c r="B22" s="229" t="s">
        <v>28</v>
      </c>
      <c r="C22" s="230" t="s">
        <v>29</v>
      </c>
      <c r="D22" s="231">
        <v>98525</v>
      </c>
      <c r="E22" s="232" t="s">
        <v>30</v>
      </c>
      <c r="F22" s="233" t="s">
        <v>31</v>
      </c>
      <c r="G22" s="234">
        <f>serv.preliminares!H9</f>
        <v>1112.43</v>
      </c>
      <c r="H22" s="235">
        <f>L22</f>
        <v>0.51</v>
      </c>
      <c r="I22" s="255">
        <f>ROUND(G22*H22,2)</f>
        <v>567.34</v>
      </c>
      <c r="J22" s="256"/>
      <c r="K22" s="254">
        <v>0.38</v>
      </c>
      <c r="L22" s="254">
        <f>ROUND(K22*(1+$I$15),2)</f>
        <v>0.51</v>
      </c>
    </row>
    <row r="23" spans="1:14" s="196" customFormat="1" ht="30" customHeight="1">
      <c r="B23" s="225" t="s">
        <v>32</v>
      </c>
      <c r="C23" s="219"/>
      <c r="D23" s="222"/>
      <c r="E23" s="223" t="s">
        <v>33</v>
      </c>
      <c r="F23" s="222"/>
      <c r="G23" s="227"/>
      <c r="H23" s="228"/>
      <c r="I23" s="252"/>
      <c r="J23" s="253"/>
      <c r="K23" s="254"/>
      <c r="L23" s="254"/>
    </row>
    <row r="24" spans="1:14" s="196" customFormat="1" ht="41.25" customHeight="1">
      <c r="B24" s="229" t="s">
        <v>34</v>
      </c>
      <c r="C24" s="230" t="s">
        <v>29</v>
      </c>
      <c r="D24" s="231">
        <v>99059</v>
      </c>
      <c r="E24" s="236" t="s">
        <v>35</v>
      </c>
      <c r="F24" s="233" t="s">
        <v>36</v>
      </c>
      <c r="G24" s="234">
        <f>serv.preliminares!H8</f>
        <v>116</v>
      </c>
      <c r="H24" s="235">
        <f>L24</f>
        <v>74.37</v>
      </c>
      <c r="I24" s="255">
        <f>ROUND(G24*H24,2)</f>
        <v>8626.92</v>
      </c>
      <c r="J24" s="253"/>
      <c r="K24" s="254">
        <v>55.81</v>
      </c>
      <c r="L24" s="254">
        <f>ROUND(K24*(1+$I$15),2)</f>
        <v>74.37</v>
      </c>
    </row>
    <row r="25" spans="1:14" s="196" customFormat="1" ht="30" customHeight="1">
      <c r="B25" s="218">
        <v>2</v>
      </c>
      <c r="C25" s="219"/>
      <c r="D25" s="222"/>
      <c r="E25" s="226" t="s">
        <v>37</v>
      </c>
      <c r="F25" s="222"/>
      <c r="G25" s="227"/>
      <c r="H25" s="228"/>
      <c r="I25" s="252"/>
      <c r="J25" s="253"/>
      <c r="K25" s="254"/>
      <c r="L25" s="254"/>
    </row>
    <row r="26" spans="1:14" s="196" customFormat="1" ht="30" customHeight="1">
      <c r="B26" s="225" t="s">
        <v>38</v>
      </c>
      <c r="C26" s="219"/>
      <c r="D26" s="222"/>
      <c r="E26" s="223" t="s">
        <v>39</v>
      </c>
      <c r="F26" s="222"/>
      <c r="G26" s="227"/>
      <c r="H26" s="228"/>
      <c r="I26" s="252"/>
      <c r="J26" s="253"/>
      <c r="K26" s="254"/>
      <c r="L26" s="254"/>
    </row>
    <row r="27" spans="1:14" s="196" customFormat="1" ht="30" customHeight="1">
      <c r="B27" s="229" t="s">
        <v>40</v>
      </c>
      <c r="C27" s="230" t="s">
        <v>41</v>
      </c>
      <c r="D27" s="237">
        <v>20305</v>
      </c>
      <c r="E27" s="232" t="s">
        <v>42</v>
      </c>
      <c r="F27" s="233" t="s">
        <v>31</v>
      </c>
      <c r="G27" s="234">
        <f>serv.preliminares!H10</f>
        <v>8</v>
      </c>
      <c r="H27" s="235">
        <f t="shared" ref="H27:H28" si="0">L27</f>
        <v>322.64</v>
      </c>
      <c r="I27" s="255">
        <f t="shared" ref="I27:I28" si="1">ROUND(G27*H27,2)</f>
        <v>2581.12</v>
      </c>
      <c r="J27" s="253"/>
      <c r="K27" s="254">
        <v>242.13</v>
      </c>
      <c r="L27" s="254">
        <f t="shared" ref="L27:L28" si="2">ROUND(K27*(1+$I$15),2)</f>
        <v>322.64</v>
      </c>
    </row>
    <row r="28" spans="1:14" s="196" customFormat="1" ht="51.75" customHeight="1">
      <c r="B28" s="229" t="s">
        <v>43</v>
      </c>
      <c r="C28" s="230" t="s">
        <v>41</v>
      </c>
      <c r="D28" s="237">
        <v>20350</v>
      </c>
      <c r="E28" s="232" t="s">
        <v>45</v>
      </c>
      <c r="F28" s="230" t="s">
        <v>36</v>
      </c>
      <c r="G28" s="234">
        <f>serv.preliminares!H12</f>
        <v>36</v>
      </c>
      <c r="H28" s="235">
        <f t="shared" si="0"/>
        <v>257.72000000000003</v>
      </c>
      <c r="I28" s="255">
        <f t="shared" si="1"/>
        <v>9277.92</v>
      </c>
      <c r="J28" s="253"/>
      <c r="K28" s="254">
        <v>193.41</v>
      </c>
      <c r="L28" s="254">
        <f t="shared" si="2"/>
        <v>257.72000000000003</v>
      </c>
    </row>
    <row r="29" spans="1:14" s="196" customFormat="1" ht="51" customHeight="1">
      <c r="B29" s="225" t="s">
        <v>46</v>
      </c>
      <c r="C29" s="219"/>
      <c r="D29" s="222"/>
      <c r="E29" s="223" t="s">
        <v>47</v>
      </c>
      <c r="F29" s="222"/>
      <c r="G29" s="227"/>
      <c r="H29" s="228"/>
      <c r="I29" s="252"/>
      <c r="J29" s="253"/>
      <c r="K29" s="254"/>
      <c r="L29" s="254"/>
      <c r="N29" s="257"/>
    </row>
    <row r="30" spans="1:14" s="197" customFormat="1" ht="51" customHeight="1">
      <c r="A30" s="196"/>
      <c r="B30" s="229" t="s">
        <v>48</v>
      </c>
      <c r="C30" s="230" t="s">
        <v>41</v>
      </c>
      <c r="D30" s="237">
        <v>20812</v>
      </c>
      <c r="E30" s="236" t="s">
        <v>49</v>
      </c>
      <c r="F30" s="238" t="s">
        <v>36</v>
      </c>
      <c r="G30" s="234">
        <f>serv.preliminares!H15</f>
        <v>3</v>
      </c>
      <c r="H30" s="235">
        <f>L30</f>
        <v>47.72</v>
      </c>
      <c r="I30" s="255">
        <f>ROUND(G30*H30,2)</f>
        <v>143.16</v>
      </c>
      <c r="J30" s="253"/>
      <c r="K30" s="254">
        <v>35.81</v>
      </c>
      <c r="L30" s="254">
        <f>ROUND(K30*(1+$I$15),2)</f>
        <v>47.72</v>
      </c>
    </row>
    <row r="31" spans="1:14" s="197" customFormat="1" ht="51" customHeight="1">
      <c r="A31" s="196"/>
      <c r="B31" s="229" t="s">
        <v>50</v>
      </c>
      <c r="C31" s="230" t="s">
        <v>41</v>
      </c>
      <c r="D31" s="237">
        <v>20713</v>
      </c>
      <c r="E31" s="236" t="s">
        <v>51</v>
      </c>
      <c r="F31" s="238" t="s">
        <v>36</v>
      </c>
      <c r="G31" s="234">
        <f>serv.preliminares!H16</f>
        <v>4</v>
      </c>
      <c r="H31" s="235">
        <f>L31</f>
        <v>657.4</v>
      </c>
      <c r="I31" s="255">
        <f>ROUND(G31*H31,2)</f>
        <v>2629.6</v>
      </c>
      <c r="J31" s="253"/>
      <c r="K31" s="254">
        <v>493.36</v>
      </c>
      <c r="L31" s="254">
        <f>ROUND(K31*(1+$I$15),2)</f>
        <v>657.4</v>
      </c>
    </row>
    <row r="32" spans="1:14" s="197" customFormat="1" ht="36" customHeight="1">
      <c r="A32" s="196"/>
      <c r="B32" s="229" t="s">
        <v>52</v>
      </c>
      <c r="C32" s="230" t="s">
        <v>41</v>
      </c>
      <c r="D32" s="237">
        <v>20811</v>
      </c>
      <c r="E32" s="398" t="s">
        <v>611</v>
      </c>
      <c r="F32" s="396" t="s">
        <v>44</v>
      </c>
      <c r="G32" s="234">
        <v>1</v>
      </c>
      <c r="H32" s="235">
        <f>L32</f>
        <v>2298.4</v>
      </c>
      <c r="I32" s="255">
        <f>ROUND(G32*H32,2)</f>
        <v>2298.4</v>
      </c>
      <c r="J32" s="253"/>
      <c r="K32" s="397">
        <v>1724.88</v>
      </c>
      <c r="L32" s="254">
        <f>ROUND(K32*(1+$I$15),2)</f>
        <v>2298.4</v>
      </c>
    </row>
    <row r="33" spans="1:13" s="197" customFormat="1" ht="30" customHeight="1">
      <c r="A33" s="196"/>
      <c r="B33" s="229" t="s">
        <v>53</v>
      </c>
      <c r="C33" s="230" t="s">
        <v>41</v>
      </c>
      <c r="D33" s="237">
        <v>20346</v>
      </c>
      <c r="E33" s="232" t="s">
        <v>54</v>
      </c>
      <c r="F33" s="238" t="s">
        <v>36</v>
      </c>
      <c r="G33" s="234">
        <f>serv.preliminares!H11</f>
        <v>115.4</v>
      </c>
      <c r="H33" s="235">
        <f>L33</f>
        <v>17.989999999999998</v>
      </c>
      <c r="I33" s="255">
        <f>ROUND(G33*H33,2)</f>
        <v>2076.0500000000002</v>
      </c>
      <c r="J33" s="253"/>
      <c r="K33" s="258">
        <v>13.5</v>
      </c>
      <c r="L33" s="254">
        <f>ROUND(K33*(1+$I$15),2)</f>
        <v>17.989999999999998</v>
      </c>
    </row>
    <row r="34" spans="1:13" s="196" customFormat="1" ht="30.75" customHeight="1">
      <c r="B34" s="218">
        <v>3</v>
      </c>
      <c r="C34" s="219"/>
      <c r="D34" s="222"/>
      <c r="E34" s="223" t="s">
        <v>55</v>
      </c>
      <c r="F34" s="222"/>
      <c r="G34" s="227"/>
      <c r="H34" s="228"/>
      <c r="I34" s="252"/>
      <c r="J34" s="253"/>
      <c r="K34" s="254"/>
      <c r="L34" s="254"/>
    </row>
    <row r="35" spans="1:13" s="196" customFormat="1" ht="30.75" customHeight="1">
      <c r="B35" s="225" t="s">
        <v>56</v>
      </c>
      <c r="C35" s="219"/>
      <c r="D35" s="222"/>
      <c r="E35" s="223" t="s">
        <v>57</v>
      </c>
      <c r="F35" s="222"/>
      <c r="G35" s="227"/>
      <c r="H35" s="228"/>
      <c r="I35" s="252"/>
      <c r="J35" s="253"/>
      <c r="K35" s="254"/>
      <c r="L35" s="254"/>
    </row>
    <row r="36" spans="1:13" s="197" customFormat="1" ht="30" customHeight="1">
      <c r="A36" s="196"/>
      <c r="B36" s="229" t="s">
        <v>58</v>
      </c>
      <c r="C36" s="230" t="s">
        <v>41</v>
      </c>
      <c r="D36" s="237">
        <v>30101</v>
      </c>
      <c r="E36" s="236" t="s">
        <v>59</v>
      </c>
      <c r="F36" s="233" t="s">
        <v>60</v>
      </c>
      <c r="G36" s="234">
        <f>ESTRUTURA!D63+'BANCO DE CONCRETO'!L16</f>
        <v>21.537600000000001</v>
      </c>
      <c r="H36" s="235">
        <f>L36</f>
        <v>68.64</v>
      </c>
      <c r="I36" s="255">
        <f>ROUND(G36*H36,2)</f>
        <v>1478.34</v>
      </c>
      <c r="J36" s="253"/>
      <c r="K36" s="254">
        <v>51.51</v>
      </c>
      <c r="L36" s="254">
        <f>ROUND(K36*(1+$I$15),2)</f>
        <v>68.64</v>
      </c>
    </row>
    <row r="37" spans="1:13" s="197" customFormat="1" ht="30" customHeight="1">
      <c r="A37" s="196"/>
      <c r="B37" s="229" t="s">
        <v>61</v>
      </c>
      <c r="C37" s="230" t="s">
        <v>41</v>
      </c>
      <c r="D37" s="237">
        <v>30119</v>
      </c>
      <c r="E37" s="236" t="s">
        <v>62</v>
      </c>
      <c r="F37" s="233" t="s">
        <v>31</v>
      </c>
      <c r="G37" s="234">
        <f>ESTRUTURA!D64+'BANCO DE CONCRETO'!L30</f>
        <v>35.469999999999992</v>
      </c>
      <c r="H37" s="235">
        <f>L37</f>
        <v>35.909999999999997</v>
      </c>
      <c r="I37" s="255">
        <f>ROUND(G37*H37,2)</f>
        <v>1273.73</v>
      </c>
      <c r="J37" s="253"/>
      <c r="K37" s="254">
        <v>26.95</v>
      </c>
      <c r="L37" s="254">
        <f>ROUND(K37*(1+$I$15),2)</f>
        <v>35.909999999999997</v>
      </c>
    </row>
    <row r="38" spans="1:13" s="196" customFormat="1" ht="30.75" customHeight="1">
      <c r="B38" s="225" t="s">
        <v>63</v>
      </c>
      <c r="C38" s="219"/>
      <c r="D38" s="222"/>
      <c r="E38" s="223" t="s">
        <v>64</v>
      </c>
      <c r="F38" s="222"/>
      <c r="G38" s="227"/>
      <c r="H38" s="228"/>
      <c r="I38" s="252"/>
      <c r="J38" s="253"/>
      <c r="K38" s="254"/>
      <c r="L38" s="254"/>
    </row>
    <row r="39" spans="1:13" s="197" customFormat="1" ht="30.75" customHeight="1">
      <c r="A39" s="196"/>
      <c r="B39" s="229" t="s">
        <v>65</v>
      </c>
      <c r="C39" s="230" t="s">
        <v>41</v>
      </c>
      <c r="D39" s="237">
        <v>30201</v>
      </c>
      <c r="E39" s="236" t="s">
        <v>66</v>
      </c>
      <c r="F39" s="233" t="s">
        <v>60</v>
      </c>
      <c r="G39" s="234">
        <f>ESTRUTURA!D69</f>
        <v>13.632000000000001</v>
      </c>
      <c r="H39" s="235">
        <f>L39</f>
        <v>73.930000000000007</v>
      </c>
      <c r="I39" s="255">
        <f>ROUND(G39*H39,2)</f>
        <v>1007.81</v>
      </c>
      <c r="J39" s="253"/>
      <c r="K39" s="254">
        <v>55.48</v>
      </c>
      <c r="L39" s="254">
        <f>ROUND(K39*(1+$I$15),2)</f>
        <v>73.930000000000007</v>
      </c>
    </row>
    <row r="40" spans="1:13" s="197" customFormat="1" ht="30.75" customHeight="1">
      <c r="A40" s="196"/>
      <c r="B40" s="229" t="s">
        <v>67</v>
      </c>
      <c r="C40" s="230" t="s">
        <v>29</v>
      </c>
      <c r="D40" s="231">
        <v>94319</v>
      </c>
      <c r="E40" s="236" t="s">
        <v>68</v>
      </c>
      <c r="F40" s="233" t="s">
        <v>60</v>
      </c>
      <c r="G40" s="234">
        <f>'BANCO DE CONCRETO'!L101</f>
        <v>50.914999999999999</v>
      </c>
      <c r="H40" s="235">
        <f>L40</f>
        <v>102.08</v>
      </c>
      <c r="I40" s="255">
        <f>ROUND(G40*H40,2)</f>
        <v>5197.3999999999996</v>
      </c>
      <c r="J40" s="253"/>
      <c r="K40" s="254">
        <v>76.61</v>
      </c>
      <c r="L40" s="254">
        <f>ROUND(K40*(1+$I$15),2)</f>
        <v>102.08</v>
      </c>
    </row>
    <row r="41" spans="1:13" s="196" customFormat="1" ht="30" customHeight="1">
      <c r="B41" s="225" t="s">
        <v>69</v>
      </c>
      <c r="C41" s="219"/>
      <c r="D41" s="222"/>
      <c r="E41" s="223" t="s">
        <v>70</v>
      </c>
      <c r="F41" s="222"/>
      <c r="G41" s="227"/>
      <c r="H41" s="228"/>
      <c r="I41" s="252"/>
      <c r="J41" s="253"/>
      <c r="K41" s="254"/>
      <c r="L41" s="254"/>
    </row>
    <row r="42" spans="1:13" s="196" customFormat="1" ht="51" customHeight="1">
      <c r="B42" s="229" t="s">
        <v>71</v>
      </c>
      <c r="C42" s="230" t="s">
        <v>41</v>
      </c>
      <c r="D42" s="237">
        <v>30304</v>
      </c>
      <c r="E42" s="239" t="s">
        <v>72</v>
      </c>
      <c r="F42" s="233" t="s">
        <v>60</v>
      </c>
      <c r="G42" s="234">
        <f>ESTRUTURA!D70</f>
        <v>4.2276000000000007</v>
      </c>
      <c r="H42" s="235">
        <f>L42</f>
        <v>95.03</v>
      </c>
      <c r="I42" s="259">
        <f>ROUND(G42*H42,2)</f>
        <v>401.75</v>
      </c>
      <c r="J42" s="253"/>
      <c r="K42" s="254">
        <v>71.319999999999993</v>
      </c>
      <c r="L42" s="254">
        <f>ROUND(K42*(1+$I$15),2)</f>
        <v>95.03</v>
      </c>
    </row>
    <row r="43" spans="1:13" s="197" customFormat="1" ht="30" customHeight="1">
      <c r="A43" s="196"/>
      <c r="B43" s="218">
        <v>4</v>
      </c>
      <c r="C43" s="219"/>
      <c r="D43" s="222"/>
      <c r="E43" s="223" t="s">
        <v>73</v>
      </c>
      <c r="F43" s="222"/>
      <c r="G43" s="227"/>
      <c r="H43" s="228"/>
      <c r="I43" s="252"/>
      <c r="J43" s="260"/>
      <c r="K43" s="254"/>
      <c r="L43" s="254"/>
    </row>
    <row r="44" spans="1:13" s="197" customFormat="1" ht="30" customHeight="1">
      <c r="A44" s="196"/>
      <c r="B44" s="225" t="s">
        <v>74</v>
      </c>
      <c r="C44" s="219"/>
      <c r="D44" s="222"/>
      <c r="E44" s="223" t="s">
        <v>75</v>
      </c>
      <c r="F44" s="222"/>
      <c r="G44" s="227"/>
      <c r="H44" s="228"/>
      <c r="I44" s="252"/>
      <c r="J44" s="260"/>
      <c r="K44" s="254"/>
      <c r="L44" s="254"/>
    </row>
    <row r="45" spans="1:13" s="196" customFormat="1" ht="35.25" customHeight="1">
      <c r="B45" s="240" t="s">
        <v>76</v>
      </c>
      <c r="C45" s="230" t="s">
        <v>41</v>
      </c>
      <c r="D45" s="237">
        <v>40206</v>
      </c>
      <c r="E45" s="232" t="s">
        <v>77</v>
      </c>
      <c r="F45" s="233" t="s">
        <v>31</v>
      </c>
      <c r="G45" s="234">
        <f>ESTRUTURA!D67</f>
        <v>14.16</v>
      </c>
      <c r="H45" s="241">
        <f>L45</f>
        <v>104</v>
      </c>
      <c r="I45" s="261">
        <f>G45*H45</f>
        <v>1472.64</v>
      </c>
      <c r="J45" s="256"/>
      <c r="K45" s="254">
        <v>78.05</v>
      </c>
      <c r="L45" s="254">
        <f>ROUND(K45*(1+$I$15),2)</f>
        <v>104</v>
      </c>
    </row>
    <row r="46" spans="1:13" s="196" customFormat="1" ht="35.25" customHeight="1">
      <c r="B46" s="240" t="s">
        <v>78</v>
      </c>
      <c r="C46" s="230" t="s">
        <v>41</v>
      </c>
      <c r="D46" s="237">
        <v>40243</v>
      </c>
      <c r="E46" s="232" t="s">
        <v>79</v>
      </c>
      <c r="F46" s="233" t="s">
        <v>80</v>
      </c>
      <c r="G46" s="234">
        <f>ESTRUTURA!D68</f>
        <v>99.361680000000021</v>
      </c>
      <c r="H46" s="241">
        <f>L46</f>
        <v>14.76</v>
      </c>
      <c r="I46" s="261">
        <f>G46*H46</f>
        <v>1466.5783968000003</v>
      </c>
      <c r="J46" s="256"/>
      <c r="K46" s="254">
        <v>11.08</v>
      </c>
      <c r="L46" s="254">
        <f>ROUND(K46*(1+$I$15),2)</f>
        <v>14.76</v>
      </c>
      <c r="M46" s="196">
        <v>103.99</v>
      </c>
    </row>
    <row r="47" spans="1:13" s="196" customFormat="1" ht="35.25" customHeight="1">
      <c r="B47" s="240" t="s">
        <v>81</v>
      </c>
      <c r="C47" s="230" t="s">
        <v>41</v>
      </c>
      <c r="D47" s="237">
        <v>40237</v>
      </c>
      <c r="E47" s="232" t="s">
        <v>82</v>
      </c>
      <c r="F47" s="233" t="s">
        <v>60</v>
      </c>
      <c r="G47" s="234">
        <f>ESTRUTURA!D66</f>
        <v>3.2520000000000002</v>
      </c>
      <c r="H47" s="241">
        <f>L47</f>
        <v>980.31</v>
      </c>
      <c r="I47" s="261">
        <f>G47*H47</f>
        <v>3187.96812</v>
      </c>
      <c r="J47" s="256"/>
      <c r="K47" s="254">
        <v>735.69</v>
      </c>
      <c r="L47" s="254">
        <f>ROUND(K47*(1+$I$15),2)</f>
        <v>980.31</v>
      </c>
      <c r="M47" s="196">
        <v>276.07</v>
      </c>
    </row>
    <row r="48" spans="1:13" s="196" customFormat="1" ht="35.25" customHeight="1">
      <c r="B48" s="240" t="s">
        <v>83</v>
      </c>
      <c r="C48" s="230" t="s">
        <v>41</v>
      </c>
      <c r="D48" s="237">
        <v>40231</v>
      </c>
      <c r="E48" s="232" t="s">
        <v>84</v>
      </c>
      <c r="F48" s="233" t="s">
        <v>60</v>
      </c>
      <c r="G48" s="234">
        <f>ESTRUTURA!D65+'BANCO DE CONCRETO'!L43</f>
        <v>1.5115000000000003</v>
      </c>
      <c r="H48" s="241">
        <f>L48</f>
        <v>887.17</v>
      </c>
      <c r="I48" s="261">
        <f>G48*H48</f>
        <v>1340.9574550000002</v>
      </c>
      <c r="J48" s="256"/>
      <c r="K48" s="254">
        <v>665.79</v>
      </c>
      <c r="L48" s="254">
        <f>ROUND(K48*(1+$I$15),2)</f>
        <v>887.17</v>
      </c>
      <c r="M48" s="196">
        <v>276.07</v>
      </c>
    </row>
    <row r="49" spans="1:13" s="197" customFormat="1" ht="30" customHeight="1">
      <c r="A49" s="196"/>
      <c r="B49" s="225" t="s">
        <v>85</v>
      </c>
      <c r="C49" s="219"/>
      <c r="D49" s="222"/>
      <c r="E49" s="223" t="s">
        <v>86</v>
      </c>
      <c r="F49" s="222"/>
      <c r="G49" s="227"/>
      <c r="H49" s="228"/>
      <c r="I49" s="252"/>
      <c r="J49" s="260"/>
      <c r="K49" s="254"/>
      <c r="L49" s="254"/>
    </row>
    <row r="50" spans="1:13" s="196" customFormat="1" ht="42" customHeight="1">
      <c r="B50" s="240" t="s">
        <v>87</v>
      </c>
      <c r="C50" s="230" t="s">
        <v>29</v>
      </c>
      <c r="D50" s="231">
        <v>96257</v>
      </c>
      <c r="E50" s="232" t="s">
        <v>88</v>
      </c>
      <c r="F50" s="233" t="s">
        <v>31</v>
      </c>
      <c r="G50" s="234">
        <f>ESTRUTURA!D109</f>
        <v>41.542200000000001</v>
      </c>
      <c r="H50" s="241">
        <f>L50</f>
        <v>273.22000000000003</v>
      </c>
      <c r="I50" s="261">
        <f>G50*H50</f>
        <v>11350.159884000001</v>
      </c>
      <c r="J50" s="256"/>
      <c r="K50" s="254">
        <v>205.04</v>
      </c>
      <c r="L50" s="254">
        <f>ROUND(K50*(1+$I$15),2)</f>
        <v>273.22000000000003</v>
      </c>
    </row>
    <row r="51" spans="1:13" s="196" customFormat="1" ht="51" customHeight="1">
      <c r="B51" s="240" t="s">
        <v>89</v>
      </c>
      <c r="C51" s="230" t="s">
        <v>41</v>
      </c>
      <c r="D51" s="237">
        <v>40337</v>
      </c>
      <c r="E51" s="242" t="s">
        <v>90</v>
      </c>
      <c r="F51" s="233" t="s">
        <v>31</v>
      </c>
      <c r="G51" s="234">
        <f>ESTRUTURA!D108</f>
        <v>65.566800000000015</v>
      </c>
      <c r="H51" s="241">
        <f>L51</f>
        <v>131.5</v>
      </c>
      <c r="I51" s="261">
        <f>G51*H51</f>
        <v>8622.0342000000019</v>
      </c>
      <c r="J51" s="256"/>
      <c r="K51" s="258">
        <v>98.69</v>
      </c>
      <c r="L51" s="254">
        <f>ROUND(K51*(1+$I$15),2)</f>
        <v>131.5</v>
      </c>
    </row>
    <row r="52" spans="1:13" s="196" customFormat="1" ht="33" customHeight="1">
      <c r="B52" s="240" t="s">
        <v>91</v>
      </c>
      <c r="C52" s="230" t="s">
        <v>41</v>
      </c>
      <c r="D52" s="237">
        <v>40328</v>
      </c>
      <c r="E52" s="232" t="s">
        <v>79</v>
      </c>
      <c r="F52" s="233" t="s">
        <v>80</v>
      </c>
      <c r="G52" s="234">
        <f>ESTRUTURA!D112</f>
        <v>353.96919800000006</v>
      </c>
      <c r="H52" s="241">
        <f>L52</f>
        <v>14.76</v>
      </c>
      <c r="I52" s="261">
        <f>G52*H52</f>
        <v>5224.5853624800011</v>
      </c>
      <c r="J52" s="256"/>
      <c r="K52" s="254">
        <v>11.08</v>
      </c>
      <c r="L52" s="254">
        <f>ROUND(K52*(1+$I$15),2)</f>
        <v>14.76</v>
      </c>
      <c r="M52" s="196">
        <v>103.99</v>
      </c>
    </row>
    <row r="53" spans="1:13" s="196" customFormat="1" ht="33" customHeight="1">
      <c r="B53" s="240" t="s">
        <v>92</v>
      </c>
      <c r="C53" s="230" t="s">
        <v>41</v>
      </c>
      <c r="D53" s="237">
        <v>40333</v>
      </c>
      <c r="E53" s="232" t="s">
        <v>93</v>
      </c>
      <c r="F53" s="233" t="s">
        <v>80</v>
      </c>
      <c r="G53" s="234">
        <f>ESTRUTURA!D111</f>
        <v>146.11892533333335</v>
      </c>
      <c r="H53" s="241">
        <f>L53</f>
        <v>15.6</v>
      </c>
      <c r="I53" s="261">
        <f>G53*H53</f>
        <v>2279.4552352000001</v>
      </c>
      <c r="J53" s="256"/>
      <c r="K53" s="254">
        <v>11.71</v>
      </c>
      <c r="L53" s="254">
        <f>ROUND(K53*(1+$I$15),2)</f>
        <v>15.6</v>
      </c>
      <c r="M53" s="196">
        <v>103.99</v>
      </c>
    </row>
    <row r="54" spans="1:13" s="196" customFormat="1" ht="42" customHeight="1">
      <c r="B54" s="240" t="s">
        <v>94</v>
      </c>
      <c r="C54" s="230" t="s">
        <v>41</v>
      </c>
      <c r="D54" s="237">
        <v>40330</v>
      </c>
      <c r="E54" s="232" t="s">
        <v>95</v>
      </c>
      <c r="F54" s="233" t="s">
        <v>60</v>
      </c>
      <c r="G54" s="234">
        <f>ESTRUTURA!D110</f>
        <v>11.062417499999999</v>
      </c>
      <c r="H54" s="241">
        <f>L54</f>
        <v>832.12</v>
      </c>
      <c r="I54" s="261">
        <f>G54*H54</f>
        <v>9205.2588500999991</v>
      </c>
      <c r="J54" s="256"/>
      <c r="K54" s="254">
        <v>624.48</v>
      </c>
      <c r="L54" s="254">
        <f>ROUND(K54*(1+$I$15),2)</f>
        <v>832.12</v>
      </c>
      <c r="M54" s="196">
        <v>276.07</v>
      </c>
    </row>
    <row r="55" spans="1:13" s="197" customFormat="1" ht="30" customHeight="1">
      <c r="A55" s="196"/>
      <c r="B55" s="218">
        <v>5</v>
      </c>
      <c r="C55" s="219"/>
      <c r="D55" s="222"/>
      <c r="E55" s="223" t="s">
        <v>96</v>
      </c>
      <c r="F55" s="222"/>
      <c r="G55" s="227"/>
      <c r="H55" s="228"/>
      <c r="I55" s="252"/>
      <c r="J55" s="260"/>
      <c r="K55" s="254"/>
      <c r="L55" s="254"/>
    </row>
    <row r="56" spans="1:13" s="197" customFormat="1" ht="36" customHeight="1">
      <c r="A56" s="196"/>
      <c r="B56" s="225" t="s">
        <v>97</v>
      </c>
      <c r="C56" s="219"/>
      <c r="D56" s="222"/>
      <c r="E56" s="223" t="s">
        <v>98</v>
      </c>
      <c r="F56" s="222"/>
      <c r="G56" s="227"/>
      <c r="H56" s="228"/>
      <c r="I56" s="252"/>
      <c r="J56" s="260"/>
      <c r="K56" s="254"/>
      <c r="L56" s="254"/>
    </row>
    <row r="57" spans="1:13" s="196" customFormat="1" ht="42" customHeight="1">
      <c r="B57" s="240" t="s">
        <v>99</v>
      </c>
      <c r="C57" s="230" t="s">
        <v>41</v>
      </c>
      <c r="D57" s="237">
        <v>50606</v>
      </c>
      <c r="E57" s="232" t="s">
        <v>100</v>
      </c>
      <c r="F57" s="233" t="s">
        <v>31</v>
      </c>
      <c r="G57" s="234">
        <f>ALVENARIA!L30</f>
        <v>63.97</v>
      </c>
      <c r="H57" s="241">
        <f>L57</f>
        <v>84.04</v>
      </c>
      <c r="I57" s="261">
        <f>G57*H57</f>
        <v>5376.0388000000003</v>
      </c>
      <c r="J57" s="256"/>
      <c r="K57" s="254">
        <v>63.07</v>
      </c>
      <c r="L57" s="254">
        <f>ROUND(K57*(1+$I$15),2)</f>
        <v>84.04</v>
      </c>
    </row>
    <row r="58" spans="1:13" s="196" customFormat="1" ht="46.5" customHeight="1">
      <c r="B58" s="240" t="s">
        <v>101</v>
      </c>
      <c r="C58" s="230" t="s">
        <v>41</v>
      </c>
      <c r="D58" s="237">
        <v>50501</v>
      </c>
      <c r="E58" s="232" t="s">
        <v>102</v>
      </c>
      <c r="F58" s="233" t="s">
        <v>31</v>
      </c>
      <c r="G58" s="234">
        <f>'BANCO DE CONCRETO'!L59</f>
        <v>42.930000000000007</v>
      </c>
      <c r="H58" s="241">
        <f>L58</f>
        <v>169.68</v>
      </c>
      <c r="I58" s="261">
        <f>G58*H58</f>
        <v>7284.3624000000018</v>
      </c>
      <c r="J58" s="256"/>
      <c r="K58" s="254">
        <v>127.34</v>
      </c>
      <c r="L58" s="254">
        <f>ROUND(K58*(1+$I$15),2)</f>
        <v>169.68</v>
      </c>
    </row>
    <row r="59" spans="1:13" s="196" customFormat="1" ht="30" customHeight="1">
      <c r="B59" s="218">
        <v>6</v>
      </c>
      <c r="C59" s="219"/>
      <c r="D59" s="222"/>
      <c r="E59" s="223" t="s">
        <v>103</v>
      </c>
      <c r="F59" s="222"/>
      <c r="G59" s="227"/>
      <c r="H59" s="228"/>
      <c r="I59" s="252"/>
      <c r="J59" s="256"/>
      <c r="K59" s="254"/>
      <c r="L59" s="254"/>
    </row>
    <row r="60" spans="1:13" s="196" customFormat="1" ht="36" customHeight="1">
      <c r="B60" s="225" t="s">
        <v>104</v>
      </c>
      <c r="C60" s="219"/>
      <c r="D60" s="222"/>
      <c r="E60" s="223" t="s">
        <v>105</v>
      </c>
      <c r="F60" s="222"/>
      <c r="G60" s="227"/>
      <c r="H60" s="228"/>
      <c r="I60" s="252"/>
      <c r="J60" s="256"/>
      <c r="K60" s="254"/>
      <c r="L60" s="254"/>
    </row>
    <row r="61" spans="1:13" s="197" customFormat="1" ht="30" customHeight="1">
      <c r="A61" s="196"/>
      <c r="B61" s="229" t="s">
        <v>106</v>
      </c>
      <c r="C61" s="230" t="s">
        <v>41</v>
      </c>
      <c r="D61" s="237">
        <v>90312</v>
      </c>
      <c r="E61" s="239" t="s">
        <v>107</v>
      </c>
      <c r="F61" s="233" t="s">
        <v>36</v>
      </c>
      <c r="G61" s="234">
        <f>'Agua pluvial'!G9</f>
        <v>110.19</v>
      </c>
      <c r="H61" s="235">
        <f>L61</f>
        <v>271.56</v>
      </c>
      <c r="I61" s="255">
        <f>ROUND(G61*H61,2)</f>
        <v>29923.200000000001</v>
      </c>
      <c r="J61" s="260"/>
      <c r="K61" s="254">
        <v>203.8</v>
      </c>
      <c r="L61" s="254">
        <f>ROUND(K61*(1+$I$15),2)</f>
        <v>271.56</v>
      </c>
    </row>
    <row r="62" spans="1:13" s="197" customFormat="1" ht="30" customHeight="1">
      <c r="A62" s="196"/>
      <c r="B62" s="218">
        <v>7</v>
      </c>
      <c r="C62" s="219"/>
      <c r="D62" s="222"/>
      <c r="E62" s="223" t="s">
        <v>108</v>
      </c>
      <c r="F62" s="222"/>
      <c r="G62" s="227"/>
      <c r="H62" s="228"/>
      <c r="I62" s="252"/>
      <c r="J62" s="260"/>
      <c r="K62" s="254"/>
      <c r="L62" s="254"/>
    </row>
    <row r="63" spans="1:13" s="197" customFormat="1" ht="30" customHeight="1">
      <c r="A63" s="196"/>
      <c r="B63" s="225" t="s">
        <v>109</v>
      </c>
      <c r="C63" s="219"/>
      <c r="D63" s="222"/>
      <c r="E63" s="223" t="s">
        <v>110</v>
      </c>
      <c r="F63" s="222"/>
      <c r="G63" s="227"/>
      <c r="H63" s="228"/>
      <c r="I63" s="252"/>
      <c r="J63" s="260"/>
      <c r="K63" s="254"/>
      <c r="L63" s="254"/>
    </row>
    <row r="64" spans="1:13" s="196" customFormat="1" ht="42" customHeight="1">
      <c r="B64" s="240" t="s">
        <v>111</v>
      </c>
      <c r="C64" s="230" t="s">
        <v>41</v>
      </c>
      <c r="D64" s="237">
        <v>120101</v>
      </c>
      <c r="E64" s="232" t="s">
        <v>112</v>
      </c>
      <c r="F64" s="233" t="s">
        <v>31</v>
      </c>
      <c r="G64" s="234">
        <f>'BANCO DE CONCRETO'!L69+'CHAPISCO.REBOCO.EMBOÇO'!L42</f>
        <v>192.851</v>
      </c>
      <c r="H64" s="241">
        <f>L64</f>
        <v>9.14</v>
      </c>
      <c r="I64" s="261">
        <f>G64*H64</f>
        <v>1762.65814</v>
      </c>
      <c r="J64" s="256"/>
      <c r="K64" s="254">
        <v>6.86</v>
      </c>
      <c r="L64" s="254">
        <f>ROUND(K64*(1+$I$15),2)</f>
        <v>9.14</v>
      </c>
    </row>
    <row r="65" spans="1:13" s="196" customFormat="1" ht="42" customHeight="1">
      <c r="B65" s="240" t="s">
        <v>113</v>
      </c>
      <c r="C65" s="230" t="s">
        <v>41</v>
      </c>
      <c r="D65" s="237">
        <v>120303</v>
      </c>
      <c r="E65" s="232" t="s">
        <v>114</v>
      </c>
      <c r="F65" s="233" t="s">
        <v>31</v>
      </c>
      <c r="G65" s="234">
        <f>'CHAPISCO.REBOCO.EMBOÇO'!L29+'BANCO DE CONCRETO'!L79</f>
        <v>567.79099999999994</v>
      </c>
      <c r="H65" s="241">
        <f>L65</f>
        <v>73.3</v>
      </c>
      <c r="I65" s="261">
        <f>G65*H65</f>
        <v>41619.080299999994</v>
      </c>
      <c r="J65" s="256"/>
      <c r="K65" s="254">
        <v>55.01</v>
      </c>
      <c r="L65" s="254">
        <f>ROUND(K65*(1+$I$15),2)</f>
        <v>73.3</v>
      </c>
      <c r="M65" s="196">
        <v>276.07</v>
      </c>
    </row>
    <row r="66" spans="1:13" s="197" customFormat="1" ht="30" customHeight="1">
      <c r="A66" s="196"/>
      <c r="B66" s="225" t="s">
        <v>115</v>
      </c>
      <c r="C66" s="219"/>
      <c r="D66" s="222"/>
      <c r="E66" s="223" t="s">
        <v>116</v>
      </c>
      <c r="F66" s="222"/>
      <c r="G66" s="227"/>
      <c r="H66" s="228"/>
      <c r="I66" s="252"/>
      <c r="J66" s="260"/>
      <c r="K66" s="254"/>
      <c r="L66" s="254"/>
    </row>
    <row r="67" spans="1:13" s="197" customFormat="1" ht="42" customHeight="1">
      <c r="A67" s="196"/>
      <c r="B67" s="262" t="s">
        <v>117</v>
      </c>
      <c r="C67" s="263" t="s">
        <v>118</v>
      </c>
      <c r="D67" s="231">
        <v>5057</v>
      </c>
      <c r="E67" s="242" t="s">
        <v>119</v>
      </c>
      <c r="F67" s="233" t="s">
        <v>31</v>
      </c>
      <c r="G67" s="234">
        <f>'ACABAMENTO-PAREDE'!L12</f>
        <v>559.26</v>
      </c>
      <c r="H67" s="241">
        <f>L67</f>
        <v>673.25</v>
      </c>
      <c r="I67" s="261">
        <f>G67*H67</f>
        <v>376521.79499999998</v>
      </c>
      <c r="J67" s="260"/>
      <c r="K67" s="258">
        <v>505.25</v>
      </c>
      <c r="L67" s="254">
        <f>ROUND(K67*(1+$I$15),2)</f>
        <v>673.25</v>
      </c>
    </row>
    <row r="68" spans="1:13" s="196" customFormat="1" ht="30" customHeight="1">
      <c r="B68" s="218">
        <v>8</v>
      </c>
      <c r="C68" s="219"/>
      <c r="D68" s="222"/>
      <c r="E68" s="223" t="s">
        <v>120</v>
      </c>
      <c r="F68" s="222"/>
      <c r="G68" s="227"/>
      <c r="H68" s="228"/>
      <c r="I68" s="252"/>
      <c r="J68" s="256"/>
      <c r="K68" s="254"/>
      <c r="L68" s="254"/>
    </row>
    <row r="69" spans="1:13" s="196" customFormat="1" ht="36" customHeight="1">
      <c r="B69" s="225" t="s">
        <v>121</v>
      </c>
      <c r="C69" s="219"/>
      <c r="D69" s="222"/>
      <c r="E69" s="223" t="s">
        <v>122</v>
      </c>
      <c r="F69" s="222"/>
      <c r="G69" s="227"/>
      <c r="H69" s="228"/>
      <c r="I69" s="252"/>
      <c r="J69" s="256"/>
      <c r="K69" s="254"/>
      <c r="L69" s="254"/>
    </row>
    <row r="70" spans="1:13" s="197" customFormat="1" ht="30" customHeight="1">
      <c r="A70" s="196"/>
      <c r="B70" s="229" t="s">
        <v>123</v>
      </c>
      <c r="C70" s="230" t="s">
        <v>41</v>
      </c>
      <c r="D70" s="237">
        <v>100203</v>
      </c>
      <c r="E70" s="242" t="s">
        <v>124</v>
      </c>
      <c r="F70" s="233" t="s">
        <v>31</v>
      </c>
      <c r="G70" s="234">
        <f>IMPERMEABILIZAÇÃO!L10</f>
        <v>153.84479999999999</v>
      </c>
      <c r="H70" s="235">
        <f>L70</f>
        <v>60.24</v>
      </c>
      <c r="I70" s="255">
        <f>ROUND(G70*H70,2)</f>
        <v>9267.61</v>
      </c>
      <c r="J70" s="260"/>
      <c r="K70" s="254">
        <v>45.21</v>
      </c>
      <c r="L70" s="254">
        <f>ROUND(K70*(1+$I$15),2)</f>
        <v>60.24</v>
      </c>
    </row>
    <row r="71" spans="1:13" s="197" customFormat="1" ht="30" customHeight="1">
      <c r="A71" s="196"/>
      <c r="B71" s="218">
        <v>9</v>
      </c>
      <c r="C71" s="219"/>
      <c r="D71" s="222"/>
      <c r="E71" s="223" t="s">
        <v>125</v>
      </c>
      <c r="F71" s="222"/>
      <c r="G71" s="227"/>
      <c r="H71" s="228"/>
      <c r="I71" s="252"/>
      <c r="J71" s="253"/>
      <c r="K71" s="254"/>
      <c r="L71" s="254"/>
    </row>
    <row r="72" spans="1:13" s="197" customFormat="1" ht="30" customHeight="1">
      <c r="A72" s="196"/>
      <c r="B72" s="225" t="s">
        <v>126</v>
      </c>
      <c r="C72" s="219"/>
      <c r="D72" s="222"/>
      <c r="E72" s="223" t="s">
        <v>127</v>
      </c>
      <c r="F72" s="222"/>
      <c r="G72" s="227"/>
      <c r="H72" s="228"/>
      <c r="I72" s="252"/>
      <c r="J72" s="253"/>
      <c r="K72" s="254"/>
      <c r="L72" s="254"/>
    </row>
    <row r="73" spans="1:13" s="196" customFormat="1" ht="42" customHeight="1">
      <c r="B73" s="229" t="s">
        <v>128</v>
      </c>
      <c r="C73" s="264" t="s">
        <v>29</v>
      </c>
      <c r="D73" s="265">
        <v>97087</v>
      </c>
      <c r="E73" s="236" t="s">
        <v>129</v>
      </c>
      <c r="F73" s="233" t="s">
        <v>31</v>
      </c>
      <c r="G73" s="234">
        <f>'PISOS INTERNOS E EXTERNOS'!L6+'BANCO DE CONCRETO'!L110</f>
        <v>309.38499999999999</v>
      </c>
      <c r="H73" s="235">
        <f>L73</f>
        <v>2.76</v>
      </c>
      <c r="I73" s="255">
        <f>ROUND(G73*H73,2)</f>
        <v>853.9</v>
      </c>
      <c r="J73" s="253"/>
      <c r="K73" s="254">
        <v>2.0699999999999998</v>
      </c>
      <c r="L73" s="254">
        <f>ROUND(K73*(1+$I$15),2)</f>
        <v>2.76</v>
      </c>
    </row>
    <row r="74" spans="1:13" s="196" customFormat="1" ht="42" customHeight="1">
      <c r="B74" s="229" t="s">
        <v>130</v>
      </c>
      <c r="C74" s="264" t="s">
        <v>118</v>
      </c>
      <c r="D74" s="266">
        <v>3637</v>
      </c>
      <c r="E74" s="239" t="s">
        <v>131</v>
      </c>
      <c r="F74" s="233" t="s">
        <v>31</v>
      </c>
      <c r="G74" s="234">
        <f>'PISOS INTERNOS E EXTERNOS'!L7+'BANCO DE CONCRETO'!L110</f>
        <v>309.38499999999999</v>
      </c>
      <c r="H74" s="235">
        <f>L74</f>
        <v>35.6</v>
      </c>
      <c r="I74" s="255">
        <f>ROUND(G74*H74,2)</f>
        <v>11014.11</v>
      </c>
      <c r="J74" s="253"/>
      <c r="K74" s="254">
        <v>26.72</v>
      </c>
      <c r="L74" s="254">
        <f>ROUND(K74*(1+$I$15),2)</f>
        <v>35.6</v>
      </c>
    </row>
    <row r="75" spans="1:13" s="196" customFormat="1" ht="33.75" customHeight="1">
      <c r="B75" s="229" t="s">
        <v>132</v>
      </c>
      <c r="C75" s="230" t="s">
        <v>41</v>
      </c>
      <c r="D75" s="238">
        <v>130110</v>
      </c>
      <c r="E75" s="239" t="s">
        <v>133</v>
      </c>
      <c r="F75" s="267" t="s">
        <v>31</v>
      </c>
      <c r="G75" s="234">
        <f>'PISOS INTERNOS E EXTERNOS'!L8+'BANCO DE CONCRETO'!L110</f>
        <v>309.38499999999999</v>
      </c>
      <c r="H75" s="235">
        <f t="shared" ref="H75" si="3">L75</f>
        <v>87.69</v>
      </c>
      <c r="I75" s="255">
        <f t="shared" ref="I75" si="4">ROUND(G75*H75,2)</f>
        <v>27129.97</v>
      </c>
      <c r="J75" s="253"/>
      <c r="K75" s="254">
        <v>65.81</v>
      </c>
      <c r="L75" s="254">
        <f t="shared" ref="L75" si="5">ROUND(K75*(1+$I$15),2)</f>
        <v>87.69</v>
      </c>
      <c r="M75" s="289"/>
    </row>
    <row r="76" spans="1:13" s="197" customFormat="1" ht="30" customHeight="1">
      <c r="A76" s="196"/>
      <c r="B76" s="225" t="s">
        <v>134</v>
      </c>
      <c r="C76" s="219"/>
      <c r="D76" s="222"/>
      <c r="E76" s="223" t="s">
        <v>116</v>
      </c>
      <c r="F76" s="222"/>
      <c r="G76" s="227"/>
      <c r="H76" s="228"/>
      <c r="I76" s="252"/>
      <c r="J76" s="253"/>
      <c r="K76" s="254"/>
      <c r="L76" s="254"/>
    </row>
    <row r="77" spans="1:13" s="197" customFormat="1" ht="33.75" customHeight="1">
      <c r="A77" s="196"/>
      <c r="B77" s="229" t="s">
        <v>135</v>
      </c>
      <c r="C77" s="238" t="s">
        <v>41</v>
      </c>
      <c r="D77" s="237">
        <v>130209</v>
      </c>
      <c r="E77" s="239" t="s">
        <v>136</v>
      </c>
      <c r="F77" s="233" t="s">
        <v>31</v>
      </c>
      <c r="G77" s="234">
        <f>'PISOS INTERNOS E EXTERNOS'!L9+'BANCO DE CONCRETO'!L119</f>
        <v>309.38499999999999</v>
      </c>
      <c r="H77" s="235">
        <f t="shared" ref="H77" si="6">L77</f>
        <v>125.92</v>
      </c>
      <c r="I77" s="255">
        <f t="shared" ref="I77" si="7">ROUND(G77*H77,2)</f>
        <v>38957.760000000002</v>
      </c>
      <c r="J77" s="253"/>
      <c r="K77" s="254">
        <v>94.5</v>
      </c>
      <c r="L77" s="254">
        <f t="shared" ref="L77" si="8">ROUND(K77*(1+$I$15),2)</f>
        <v>125.92</v>
      </c>
    </row>
    <row r="78" spans="1:13" s="196" customFormat="1" ht="30" customHeight="1">
      <c r="B78" s="225" t="s">
        <v>137</v>
      </c>
      <c r="C78" s="219"/>
      <c r="D78" s="222"/>
      <c r="E78" s="223" t="s">
        <v>138</v>
      </c>
      <c r="F78" s="222"/>
      <c r="G78" s="227"/>
      <c r="H78" s="228"/>
      <c r="I78" s="252"/>
      <c r="J78" s="253"/>
      <c r="K78" s="254"/>
      <c r="L78" s="254"/>
    </row>
    <row r="79" spans="1:13" s="196" customFormat="1" ht="32.25" customHeight="1">
      <c r="B79" s="229" t="s">
        <v>139</v>
      </c>
      <c r="C79" s="263" t="s">
        <v>41</v>
      </c>
      <c r="D79" s="237">
        <v>130317</v>
      </c>
      <c r="E79" s="232" t="s">
        <v>140</v>
      </c>
      <c r="F79" s="233" t="s">
        <v>141</v>
      </c>
      <c r="G79" s="234">
        <f>'DEGRAU,PEITORIL E SOLEIRA'!L6</f>
        <v>113.5</v>
      </c>
      <c r="H79" s="235">
        <f>L79</f>
        <v>108.99</v>
      </c>
      <c r="I79" s="255">
        <f>ROUND(G79*H79,2)</f>
        <v>12370.37</v>
      </c>
      <c r="J79" s="256"/>
      <c r="K79" s="254">
        <v>81.790000000000006</v>
      </c>
      <c r="L79" s="254">
        <f>ROUND(K79*(1+$I$15),2)</f>
        <v>108.99</v>
      </c>
    </row>
    <row r="80" spans="1:13" s="196" customFormat="1" ht="29.25" customHeight="1">
      <c r="B80" s="218">
        <v>10</v>
      </c>
      <c r="C80" s="219"/>
      <c r="D80" s="222"/>
      <c r="E80" s="223" t="s">
        <v>142</v>
      </c>
      <c r="F80" s="222"/>
      <c r="G80" s="227"/>
      <c r="H80" s="228"/>
      <c r="I80" s="252"/>
      <c r="J80" s="253"/>
      <c r="K80" s="254"/>
      <c r="L80" s="254"/>
    </row>
    <row r="81" spans="1:14" s="196" customFormat="1" ht="29.25" customHeight="1">
      <c r="B81" s="225" t="s">
        <v>143</v>
      </c>
      <c r="C81" s="219"/>
      <c r="D81" s="222"/>
      <c r="E81" s="223" t="s">
        <v>144</v>
      </c>
      <c r="F81" s="222"/>
      <c r="G81" s="227"/>
      <c r="H81" s="228"/>
      <c r="I81" s="252"/>
      <c r="J81" s="253"/>
      <c r="K81" s="254"/>
      <c r="L81" s="254"/>
    </row>
    <row r="82" spans="1:14" s="196" customFormat="1" ht="33" customHeight="1">
      <c r="B82" s="229" t="s">
        <v>145</v>
      </c>
      <c r="C82" s="238" t="s">
        <v>41</v>
      </c>
      <c r="D82" s="265">
        <v>140903</v>
      </c>
      <c r="E82" s="239" t="s">
        <v>146</v>
      </c>
      <c r="F82" s="267" t="s">
        <v>36</v>
      </c>
      <c r="G82" s="234">
        <f>'Agua pluvial'!G25</f>
        <v>95.5</v>
      </c>
      <c r="H82" s="235">
        <f t="shared" ref="H82" si="9">L82</f>
        <v>94.9</v>
      </c>
      <c r="I82" s="255">
        <f t="shared" ref="I82" si="10">ROUND(G82*H82,2)</f>
        <v>9062.9500000000007</v>
      </c>
      <c r="J82" s="253"/>
      <c r="K82" s="254">
        <v>71.22</v>
      </c>
      <c r="L82" s="254">
        <f t="shared" ref="L82" si="11">ROUND(K82*(1+$I$15),2)</f>
        <v>94.9</v>
      </c>
      <c r="M82" s="289"/>
    </row>
    <row r="83" spans="1:14" s="196" customFormat="1" ht="33" customHeight="1">
      <c r="B83" s="229" t="s">
        <v>147</v>
      </c>
      <c r="C83" s="238" t="s">
        <v>41</v>
      </c>
      <c r="D83" s="238">
        <v>140904</v>
      </c>
      <c r="E83" s="239" t="s">
        <v>148</v>
      </c>
      <c r="F83" s="267" t="s">
        <v>36</v>
      </c>
      <c r="G83" s="234">
        <f>'Agua pluvial'!G32</f>
        <v>55.3</v>
      </c>
      <c r="H83" s="235">
        <f t="shared" ref="H83" si="12">L83</f>
        <v>139.54</v>
      </c>
      <c r="I83" s="255">
        <f t="shared" ref="I83" si="13">ROUND(G83*H83,2)</f>
        <v>7716.56</v>
      </c>
      <c r="J83" s="253"/>
      <c r="K83" s="254">
        <v>104.72</v>
      </c>
      <c r="L83" s="254">
        <f t="shared" ref="L83" si="14">ROUND(K83*(1+$I$15),2)</f>
        <v>139.54</v>
      </c>
      <c r="M83" s="289"/>
    </row>
    <row r="84" spans="1:14" s="196" customFormat="1" ht="42.75" customHeight="1">
      <c r="B84" s="229" t="s">
        <v>149</v>
      </c>
      <c r="C84" s="238" t="s">
        <v>29</v>
      </c>
      <c r="D84" s="265">
        <v>89578</v>
      </c>
      <c r="E84" s="239" t="s">
        <v>150</v>
      </c>
      <c r="F84" s="267" t="s">
        <v>36</v>
      </c>
      <c r="G84" s="234">
        <f>'Agua pluvial'!G16</f>
        <v>100</v>
      </c>
      <c r="H84" s="235">
        <f t="shared" ref="H84:H86" si="15">L84</f>
        <v>64.12</v>
      </c>
      <c r="I84" s="255">
        <f t="shared" ref="I84:I86" si="16">ROUND(G84*H84,2)</f>
        <v>6412</v>
      </c>
      <c r="J84" s="253"/>
      <c r="K84" s="254">
        <v>48.12</v>
      </c>
      <c r="L84" s="254">
        <f t="shared" ref="L84:L86" si="17">ROUND(K84*(1+$I$15),2)</f>
        <v>64.12</v>
      </c>
      <c r="M84" s="289"/>
    </row>
    <row r="85" spans="1:14" s="196" customFormat="1" ht="42.75" customHeight="1">
      <c r="B85" s="229" t="s">
        <v>151</v>
      </c>
      <c r="C85" s="238" t="s">
        <v>29</v>
      </c>
      <c r="D85" s="231">
        <v>89531</v>
      </c>
      <c r="E85" s="236" t="s">
        <v>152</v>
      </c>
      <c r="F85" s="238" t="s">
        <v>44</v>
      </c>
      <c r="G85" s="234">
        <f>'Agua pluvial'!G38</f>
        <v>20</v>
      </c>
      <c r="H85" s="235">
        <f t="shared" si="15"/>
        <v>64.17</v>
      </c>
      <c r="I85" s="255">
        <f t="shared" si="16"/>
        <v>1283.4000000000001</v>
      </c>
      <c r="J85" s="253"/>
      <c r="K85" s="254">
        <v>48.16</v>
      </c>
      <c r="L85" s="254">
        <f t="shared" si="17"/>
        <v>64.17</v>
      </c>
    </row>
    <row r="86" spans="1:14" s="196" customFormat="1" ht="42.75" customHeight="1">
      <c r="B86" s="229" t="s">
        <v>153</v>
      </c>
      <c r="C86" s="238" t="s">
        <v>29</v>
      </c>
      <c r="D86" s="231">
        <v>95694</v>
      </c>
      <c r="E86" s="236" t="s">
        <v>154</v>
      </c>
      <c r="F86" s="238" t="s">
        <v>44</v>
      </c>
      <c r="G86" s="234">
        <f>'Agua pluvial'!G39</f>
        <v>30</v>
      </c>
      <c r="H86" s="235">
        <f t="shared" si="15"/>
        <v>95.19</v>
      </c>
      <c r="I86" s="255">
        <f t="shared" si="16"/>
        <v>2855.7</v>
      </c>
      <c r="J86" s="253"/>
      <c r="K86" s="254">
        <v>71.44</v>
      </c>
      <c r="L86" s="254">
        <f t="shared" si="17"/>
        <v>95.19</v>
      </c>
    </row>
    <row r="87" spans="1:14" s="197" customFormat="1" ht="30.75" customHeight="1">
      <c r="A87" s="196"/>
      <c r="B87" s="225" t="s">
        <v>155</v>
      </c>
      <c r="C87" s="219"/>
      <c r="D87" s="222"/>
      <c r="E87" s="223" t="s">
        <v>156</v>
      </c>
      <c r="F87" s="222"/>
      <c r="G87" s="227"/>
      <c r="H87" s="228"/>
      <c r="I87" s="252"/>
      <c r="J87" s="253"/>
      <c r="K87" s="254"/>
      <c r="L87" s="254"/>
    </row>
    <row r="88" spans="1:14" s="197" customFormat="1" ht="51.75" customHeight="1">
      <c r="A88" s="196"/>
      <c r="B88" s="229" t="s">
        <v>157</v>
      </c>
      <c r="C88" s="238" t="s">
        <v>41</v>
      </c>
      <c r="D88" s="237">
        <v>141102</v>
      </c>
      <c r="E88" s="236" t="s">
        <v>158</v>
      </c>
      <c r="F88" s="238" t="s">
        <v>44</v>
      </c>
      <c r="G88" s="234">
        <f>'Agua pluvial'!G40</f>
        <v>10</v>
      </c>
      <c r="H88" s="235">
        <f>L88</f>
        <v>730.14</v>
      </c>
      <c r="I88" s="255">
        <f>ROUND(G88*H88,2)</f>
        <v>7301.4</v>
      </c>
      <c r="J88" s="253"/>
      <c r="K88" s="254">
        <v>547.95000000000005</v>
      </c>
      <c r="L88" s="254">
        <f>ROUND(K88*(1+$I$15),2)</f>
        <v>730.14</v>
      </c>
      <c r="M88" s="290"/>
    </row>
    <row r="89" spans="1:14" s="197" customFormat="1" ht="30" customHeight="1">
      <c r="A89" s="196"/>
      <c r="B89" s="218">
        <v>11</v>
      </c>
      <c r="C89" s="219"/>
      <c r="D89" s="222"/>
      <c r="E89" s="223" t="s">
        <v>159</v>
      </c>
      <c r="F89" s="222"/>
      <c r="G89" s="227"/>
      <c r="H89" s="228"/>
      <c r="I89" s="252"/>
      <c r="J89" s="253"/>
      <c r="K89" s="254"/>
      <c r="L89" s="254"/>
    </row>
    <row r="90" spans="1:14" s="196" customFormat="1" ht="30" customHeight="1">
      <c r="B90" s="394" t="s">
        <v>160</v>
      </c>
      <c r="C90" s="219"/>
      <c r="D90" s="222"/>
      <c r="E90" s="223" t="s">
        <v>163</v>
      </c>
      <c r="F90" s="222"/>
      <c r="G90" s="227"/>
      <c r="H90" s="228"/>
      <c r="I90" s="252"/>
      <c r="J90" s="253"/>
      <c r="K90" s="254"/>
      <c r="L90" s="254"/>
    </row>
    <row r="91" spans="1:14" s="196" customFormat="1" ht="36" customHeight="1">
      <c r="B91" s="395" t="s">
        <v>161</v>
      </c>
      <c r="C91" s="230" t="s">
        <v>118</v>
      </c>
      <c r="D91" s="231">
        <v>12222</v>
      </c>
      <c r="E91" s="232" t="s">
        <v>165</v>
      </c>
      <c r="F91" s="238" t="s">
        <v>44</v>
      </c>
      <c r="G91" s="234">
        <f>ELETRICA!H12</f>
        <v>1</v>
      </c>
      <c r="H91" s="235">
        <f>L91</f>
        <v>175.44</v>
      </c>
      <c r="I91" s="255">
        <f>ROUND(G91*H91,2)</f>
        <v>175.44</v>
      </c>
      <c r="J91" s="253"/>
      <c r="K91" s="254">
        <v>131.66</v>
      </c>
      <c r="L91" s="254">
        <f>ROUND(K91*(1+$I$15),2)</f>
        <v>175.44</v>
      </c>
    </row>
    <row r="92" spans="1:14" s="196" customFormat="1" ht="30" customHeight="1">
      <c r="B92" s="394" t="s">
        <v>162</v>
      </c>
      <c r="C92" s="219"/>
      <c r="D92" s="222"/>
      <c r="E92" s="223" t="s">
        <v>167</v>
      </c>
      <c r="F92" s="222"/>
      <c r="G92" s="227"/>
      <c r="H92" s="228"/>
      <c r="I92" s="252"/>
      <c r="J92" s="253"/>
      <c r="K92" s="254"/>
      <c r="L92" s="254"/>
    </row>
    <row r="93" spans="1:14" s="196" customFormat="1" ht="42.75" customHeight="1">
      <c r="B93" s="395" t="s">
        <v>164</v>
      </c>
      <c r="C93" s="230" t="s">
        <v>41</v>
      </c>
      <c r="D93" s="237">
        <v>150615</v>
      </c>
      <c r="E93" s="236" t="s">
        <v>169</v>
      </c>
      <c r="F93" s="238" t="s">
        <v>44</v>
      </c>
      <c r="G93" s="234">
        <f>ELETRICA!H8</f>
        <v>7</v>
      </c>
      <c r="H93" s="235">
        <f>L93</f>
        <v>243.77</v>
      </c>
      <c r="I93" s="255">
        <f>ROUND(G93*H93,2)</f>
        <v>1706.39</v>
      </c>
      <c r="J93" s="253"/>
      <c r="K93" s="254">
        <v>182.94</v>
      </c>
      <c r="L93" s="254">
        <f>ROUND(K93*(1+$I$15),2)</f>
        <v>243.77</v>
      </c>
    </row>
    <row r="94" spans="1:14" s="196" customFormat="1" ht="42.75" customHeight="1">
      <c r="B94" s="395" t="s">
        <v>610</v>
      </c>
      <c r="C94" s="230" t="s">
        <v>41</v>
      </c>
      <c r="D94" s="237">
        <v>150610</v>
      </c>
      <c r="E94" s="236" t="s">
        <v>171</v>
      </c>
      <c r="F94" s="238" t="s">
        <v>44</v>
      </c>
      <c r="G94" s="234">
        <f>ELETRICA!H14</f>
        <v>1</v>
      </c>
      <c r="H94" s="235">
        <f>L94</f>
        <v>466.43</v>
      </c>
      <c r="I94" s="255">
        <f>ROUND(G94*H94,2)</f>
        <v>466.43</v>
      </c>
      <c r="J94" s="253"/>
      <c r="K94" s="254">
        <v>350.04</v>
      </c>
      <c r="L94" s="254">
        <f>ROUND(K94*(1+$I$15),2)</f>
        <v>466.43</v>
      </c>
    </row>
    <row r="95" spans="1:14" s="196" customFormat="1" ht="30" customHeight="1">
      <c r="B95" s="394" t="s">
        <v>166</v>
      </c>
      <c r="C95" s="219"/>
      <c r="D95" s="222"/>
      <c r="E95" s="223" t="s">
        <v>173</v>
      </c>
      <c r="F95" s="222"/>
      <c r="G95" s="227"/>
      <c r="H95" s="228"/>
      <c r="I95" s="252"/>
      <c r="J95" s="253"/>
      <c r="K95" s="254"/>
      <c r="L95" s="254"/>
    </row>
    <row r="96" spans="1:14" s="196" customFormat="1" ht="30" customHeight="1">
      <c r="B96" s="395" t="s">
        <v>168</v>
      </c>
      <c r="C96" s="230" t="s">
        <v>41</v>
      </c>
      <c r="D96" s="237">
        <v>151126</v>
      </c>
      <c r="E96" s="236" t="s">
        <v>175</v>
      </c>
      <c r="F96" s="233" t="s">
        <v>36</v>
      </c>
      <c r="G96" s="234">
        <f>ELETRICA!H6</f>
        <v>136.1</v>
      </c>
      <c r="H96" s="235">
        <f>L96</f>
        <v>21.99</v>
      </c>
      <c r="I96" s="255">
        <f>ROUND(G96*H96,2)</f>
        <v>2992.84</v>
      </c>
      <c r="J96" s="253"/>
      <c r="K96" s="254">
        <v>16.5</v>
      </c>
      <c r="L96" s="254">
        <f>ROUND(K96*(1+$I$15),2)</f>
        <v>21.99</v>
      </c>
      <c r="N96" s="289"/>
    </row>
    <row r="97" spans="1:1024" s="196" customFormat="1" ht="35.25" customHeight="1">
      <c r="B97" s="395" t="s">
        <v>170</v>
      </c>
      <c r="C97" s="230" t="s">
        <v>41</v>
      </c>
      <c r="D97" s="237">
        <v>151127</v>
      </c>
      <c r="E97" s="236" t="s">
        <v>177</v>
      </c>
      <c r="F97" s="233" t="s">
        <v>36</v>
      </c>
      <c r="G97" s="234">
        <f>ELETRICA!H7</f>
        <v>5.6</v>
      </c>
      <c r="H97" s="235">
        <f>L97</f>
        <v>32.729999999999997</v>
      </c>
      <c r="I97" s="255">
        <f>ROUND(G97*H97,2)</f>
        <v>183.29</v>
      </c>
      <c r="J97" s="253"/>
      <c r="K97" s="254">
        <v>24.56</v>
      </c>
      <c r="L97" s="254">
        <f>ROUND(K97*(1+$I$15),2)</f>
        <v>32.729999999999997</v>
      </c>
      <c r="M97" s="289"/>
    </row>
    <row r="98" spans="1:1024" s="196" customFormat="1" ht="30" customHeight="1">
      <c r="B98" s="394" t="s">
        <v>172</v>
      </c>
      <c r="C98" s="219"/>
      <c r="D98" s="222"/>
      <c r="E98" s="223" t="s">
        <v>179</v>
      </c>
      <c r="F98" s="222"/>
      <c r="G98" s="227"/>
      <c r="H98" s="228"/>
      <c r="I98" s="252"/>
      <c r="J98" s="253"/>
      <c r="K98" s="254"/>
      <c r="L98" s="254"/>
    </row>
    <row r="99" spans="1:1024" s="196" customFormat="1" ht="36" customHeight="1">
      <c r="B99" s="395" t="s">
        <v>174</v>
      </c>
      <c r="C99" s="230" t="s">
        <v>29</v>
      </c>
      <c r="D99" s="231">
        <v>93663</v>
      </c>
      <c r="E99" s="236" t="s">
        <v>181</v>
      </c>
      <c r="F99" s="238" t="s">
        <v>44</v>
      </c>
      <c r="G99" s="234">
        <f>ELETRICA!H10</f>
        <v>2</v>
      </c>
      <c r="H99" s="235">
        <f>L99</f>
        <v>74.09</v>
      </c>
      <c r="I99" s="255">
        <f>ROUND(G99*H99,2)</f>
        <v>148.18</v>
      </c>
      <c r="J99" s="253"/>
      <c r="K99" s="254">
        <v>55.6</v>
      </c>
      <c r="L99" s="254">
        <f>ROUND(K99*(1+$I$15),2)</f>
        <v>74.09</v>
      </c>
    </row>
    <row r="100" spans="1:1024" s="196" customFormat="1" ht="36" customHeight="1">
      <c r="B100" s="395" t="s">
        <v>176</v>
      </c>
      <c r="C100" s="230" t="s">
        <v>29</v>
      </c>
      <c r="D100" s="231">
        <v>93665</v>
      </c>
      <c r="E100" s="236" t="s">
        <v>182</v>
      </c>
      <c r="F100" s="238" t="s">
        <v>44</v>
      </c>
      <c r="G100" s="234">
        <f>ELETRICA!H11</f>
        <v>1</v>
      </c>
      <c r="H100" s="235">
        <f>L100</f>
        <v>83.4</v>
      </c>
      <c r="I100" s="255">
        <f>ROUND(G100*H100,2)</f>
        <v>83.4</v>
      </c>
      <c r="J100" s="253"/>
      <c r="K100" s="254">
        <v>62.59</v>
      </c>
      <c r="L100" s="254">
        <f>ROUND(K100*(1+$I$15),2)</f>
        <v>83.4</v>
      </c>
    </row>
    <row r="101" spans="1:1024" s="196" customFormat="1" ht="30" customHeight="1">
      <c r="B101" s="394" t="s">
        <v>178</v>
      </c>
      <c r="C101" s="219"/>
      <c r="D101" s="222"/>
      <c r="E101" s="223" t="s">
        <v>183</v>
      </c>
      <c r="F101" s="222"/>
      <c r="G101" s="227"/>
      <c r="H101" s="228"/>
      <c r="I101" s="252"/>
      <c r="J101" s="253"/>
      <c r="K101" s="254"/>
      <c r="L101" s="254"/>
    </row>
    <row r="102" spans="1:1024" s="196" customFormat="1" ht="30" customHeight="1">
      <c r="B102" s="395" t="s">
        <v>180</v>
      </c>
      <c r="C102" s="230" t="s">
        <v>41</v>
      </c>
      <c r="D102" s="237">
        <v>151419</v>
      </c>
      <c r="E102" s="236" t="s">
        <v>184</v>
      </c>
      <c r="F102" s="233" t="s">
        <v>36</v>
      </c>
      <c r="G102" s="234">
        <f>ELETRICA!H9</f>
        <v>387.84000000000003</v>
      </c>
      <c r="H102" s="235">
        <f>L102</f>
        <v>17.239999999999998</v>
      </c>
      <c r="I102" s="255">
        <f>ROUND(G102*H102,2)</f>
        <v>6686.36</v>
      </c>
      <c r="J102" s="253"/>
      <c r="K102" s="254">
        <v>12.94</v>
      </c>
      <c r="L102" s="254">
        <f>ROUND(K102*(1+$I$15),2)</f>
        <v>17.239999999999998</v>
      </c>
      <c r="M102" s="289"/>
    </row>
    <row r="103" spans="1:1024" s="198" customFormat="1" ht="36" customHeight="1">
      <c r="A103" s="268"/>
      <c r="B103" s="269">
        <v>12</v>
      </c>
      <c r="C103" s="270"/>
      <c r="D103" s="271"/>
      <c r="E103" s="272" t="s">
        <v>185</v>
      </c>
      <c r="F103" s="273"/>
      <c r="G103" s="274"/>
      <c r="H103" s="275"/>
      <c r="I103" s="291" t="str">
        <f t="shared" ref="I103" si="18">IF(F103&lt;&gt;0,G103*H103,"")</f>
        <v/>
      </c>
      <c r="J103" s="268"/>
      <c r="K103" s="292"/>
      <c r="L103" s="254"/>
      <c r="M103" s="268"/>
      <c r="N103" s="293"/>
      <c r="O103" s="268"/>
      <c r="P103" s="268"/>
      <c r="Q103" s="268"/>
      <c r="R103" s="268"/>
      <c r="S103" s="268"/>
      <c r="T103" s="268"/>
      <c r="U103" s="268"/>
      <c r="V103" s="268"/>
      <c r="W103" s="268"/>
      <c r="X103" s="268"/>
      <c r="Y103" s="268"/>
      <c r="Z103" s="268"/>
      <c r="AA103" s="268"/>
      <c r="AB103" s="268"/>
      <c r="AC103" s="268"/>
      <c r="AD103" s="268"/>
      <c r="AE103" s="268"/>
      <c r="AF103" s="268"/>
      <c r="AG103" s="268"/>
      <c r="AH103" s="268"/>
      <c r="AI103" s="268"/>
      <c r="AJ103" s="268"/>
      <c r="AK103" s="268"/>
      <c r="AL103" s="268"/>
      <c r="AM103" s="268"/>
      <c r="AN103" s="268"/>
      <c r="AO103" s="268"/>
      <c r="AP103" s="268"/>
      <c r="AQ103" s="268"/>
      <c r="AR103" s="268"/>
      <c r="AS103" s="268"/>
      <c r="AT103" s="268"/>
      <c r="AU103" s="268"/>
      <c r="AV103" s="268"/>
      <c r="AW103" s="268"/>
      <c r="AX103" s="268"/>
      <c r="AY103" s="268"/>
      <c r="AZ103" s="268"/>
      <c r="BA103" s="268"/>
      <c r="BB103" s="268"/>
      <c r="BC103" s="268"/>
      <c r="BD103" s="268"/>
      <c r="BE103" s="268"/>
      <c r="BF103" s="268"/>
      <c r="BG103" s="268"/>
      <c r="AMC103" s="300"/>
      <c r="AMD103" s="300"/>
      <c r="AME103" s="300"/>
      <c r="AMF103" s="300"/>
      <c r="AMG103" s="300"/>
      <c r="AMH103" s="300"/>
      <c r="AMI103" s="300"/>
      <c r="AMJ103" s="300"/>
    </row>
    <row r="104" spans="1:1024" s="198" customFormat="1" ht="36" customHeight="1">
      <c r="A104" s="268"/>
      <c r="B104" s="269" t="s">
        <v>186</v>
      </c>
      <c r="C104" s="270"/>
      <c r="D104" s="271"/>
      <c r="E104" s="272" t="s">
        <v>187</v>
      </c>
      <c r="F104" s="273"/>
      <c r="G104" s="274"/>
      <c r="H104" s="275"/>
      <c r="I104" s="291"/>
      <c r="J104" s="268"/>
      <c r="K104" s="292"/>
      <c r="L104" s="254"/>
      <c r="M104" s="268"/>
      <c r="N104" s="293"/>
      <c r="O104" s="268"/>
      <c r="P104" s="268"/>
      <c r="Q104" s="268"/>
      <c r="R104" s="268"/>
      <c r="S104" s="268"/>
      <c r="T104" s="268"/>
      <c r="U104" s="268"/>
      <c r="V104" s="268"/>
      <c r="W104" s="268"/>
      <c r="X104" s="268"/>
      <c r="Y104" s="268"/>
      <c r="Z104" s="268"/>
      <c r="AA104" s="268"/>
      <c r="AB104" s="268"/>
      <c r="AC104" s="268"/>
      <c r="AD104" s="268"/>
      <c r="AE104" s="268"/>
      <c r="AF104" s="268"/>
      <c r="AG104" s="268"/>
      <c r="AH104" s="268"/>
      <c r="AI104" s="268"/>
      <c r="AJ104" s="268"/>
      <c r="AK104" s="268"/>
      <c r="AL104" s="268"/>
      <c r="AM104" s="268"/>
      <c r="AN104" s="268"/>
      <c r="AO104" s="268"/>
      <c r="AP104" s="268"/>
      <c r="AQ104" s="268"/>
      <c r="AR104" s="268"/>
      <c r="AS104" s="268"/>
      <c r="AT104" s="268"/>
      <c r="AU104" s="268"/>
      <c r="AV104" s="268"/>
      <c r="AW104" s="268"/>
      <c r="AX104" s="268"/>
      <c r="AY104" s="268"/>
      <c r="AZ104" s="268"/>
      <c r="BA104" s="268"/>
      <c r="BB104" s="268"/>
      <c r="BC104" s="268"/>
      <c r="BD104" s="268"/>
      <c r="BE104" s="268"/>
      <c r="BF104" s="268"/>
      <c r="BG104" s="268"/>
      <c r="AMC104" s="300"/>
      <c r="AMD104" s="300"/>
      <c r="AME104" s="300"/>
      <c r="AMF104" s="300"/>
      <c r="AMG104" s="300"/>
      <c r="AMH104" s="300"/>
      <c r="AMI104" s="300"/>
      <c r="AMJ104" s="300"/>
    </row>
    <row r="105" spans="1:1024" customFormat="1" ht="30.75" customHeight="1">
      <c r="B105" s="276" t="s">
        <v>188</v>
      </c>
      <c r="C105" s="277" t="s">
        <v>118</v>
      </c>
      <c r="D105" s="278">
        <v>9900</v>
      </c>
      <c r="E105" s="279" t="s">
        <v>189</v>
      </c>
      <c r="F105" s="277" t="s">
        <v>44</v>
      </c>
      <c r="G105" s="280">
        <f>'Lista-SPDA'!E4</f>
        <v>80</v>
      </c>
      <c r="H105" s="281">
        <f>L105</f>
        <v>17.5</v>
      </c>
      <c r="I105" s="294">
        <f t="shared" ref="I105:I122" si="19">ROUND(G105*H105,20)</f>
        <v>1400</v>
      </c>
      <c r="J105" s="295"/>
      <c r="K105" s="296">
        <v>13.13</v>
      </c>
      <c r="L105" s="254">
        <f t="shared" ref="L105:L122" si="20">ROUND(K105*(1+$I$15),2)</f>
        <v>17.5</v>
      </c>
      <c r="M105" s="295"/>
      <c r="N105" s="297"/>
      <c r="O105" s="298"/>
      <c r="P105" s="295"/>
      <c r="Q105" s="295"/>
      <c r="R105" s="295"/>
      <c r="S105" s="295"/>
      <c r="T105" s="295"/>
      <c r="U105" s="295"/>
      <c r="V105" s="295"/>
      <c r="W105" s="295"/>
      <c r="X105" s="295"/>
      <c r="Y105" s="295"/>
      <c r="Z105" s="295"/>
      <c r="AA105" s="295"/>
      <c r="AB105" s="295"/>
      <c r="AC105" s="295"/>
      <c r="AD105" s="295"/>
      <c r="AE105" s="295"/>
      <c r="AF105" s="295"/>
      <c r="AG105" s="295"/>
      <c r="AH105" s="295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5"/>
      <c r="AS105" s="295"/>
      <c r="AT105" s="295"/>
      <c r="AU105" s="295"/>
      <c r="AV105" s="295"/>
      <c r="AW105" s="295"/>
      <c r="AX105" s="295"/>
      <c r="AY105" s="295"/>
      <c r="AZ105" s="295"/>
      <c r="BA105" s="295"/>
      <c r="BB105" s="295"/>
      <c r="BC105" s="295"/>
      <c r="BD105" s="295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5"/>
      <c r="BO105" s="295"/>
      <c r="BP105" s="295"/>
      <c r="BQ105" s="295"/>
      <c r="BR105" s="295"/>
      <c r="BS105" s="295"/>
      <c r="BT105" s="295"/>
      <c r="BU105" s="295"/>
      <c r="BV105" s="295"/>
      <c r="BW105" s="295"/>
      <c r="BX105" s="295"/>
      <c r="BY105" s="295"/>
      <c r="BZ105" s="295"/>
      <c r="CA105" s="295"/>
      <c r="CB105" s="295"/>
      <c r="CC105" s="295"/>
      <c r="CD105" s="295"/>
      <c r="CE105" s="295"/>
      <c r="CF105" s="295"/>
      <c r="CG105" s="295"/>
      <c r="CH105" s="295"/>
      <c r="CI105" s="295"/>
      <c r="CJ105" s="295"/>
      <c r="CK105" s="295"/>
      <c r="CL105" s="295"/>
      <c r="CM105" s="295"/>
      <c r="CN105" s="295"/>
      <c r="CO105" s="295"/>
      <c r="CP105" s="295"/>
      <c r="CQ105" s="295"/>
      <c r="CR105" s="295"/>
      <c r="CS105" s="295"/>
      <c r="CT105" s="295"/>
      <c r="CU105" s="295"/>
      <c r="CV105" s="295"/>
      <c r="CW105" s="295"/>
      <c r="CX105" s="295"/>
      <c r="CY105" s="295"/>
      <c r="CZ105" s="295"/>
      <c r="DA105" s="295"/>
      <c r="DB105" s="295"/>
      <c r="DC105" s="295"/>
      <c r="DD105" s="295"/>
      <c r="DE105" s="295"/>
      <c r="DF105" s="295"/>
      <c r="DG105" s="295"/>
      <c r="DH105" s="295"/>
      <c r="DI105" s="295"/>
      <c r="DJ105" s="295"/>
      <c r="DK105" s="295"/>
      <c r="DL105" s="295"/>
      <c r="DM105" s="295"/>
      <c r="DN105" s="295"/>
      <c r="DO105" s="295"/>
      <c r="DP105" s="295"/>
      <c r="DQ105" s="295"/>
      <c r="DR105" s="295"/>
      <c r="DS105" s="295"/>
      <c r="DT105" s="295"/>
      <c r="DU105" s="295"/>
      <c r="DV105" s="295"/>
      <c r="DW105" s="295"/>
      <c r="DX105" s="295"/>
      <c r="DY105" s="295"/>
      <c r="DZ105" s="295"/>
      <c r="EA105" s="295"/>
      <c r="EB105" s="295"/>
      <c r="EC105" s="295"/>
      <c r="ED105" s="295"/>
      <c r="EE105" s="295"/>
      <c r="EF105" s="295"/>
      <c r="EG105" s="295"/>
      <c r="EH105" s="295"/>
      <c r="EI105" s="295"/>
      <c r="EJ105" s="295"/>
      <c r="EK105" s="295"/>
      <c r="EL105" s="295"/>
      <c r="EM105" s="295"/>
      <c r="EN105" s="295"/>
      <c r="EO105" s="295"/>
      <c r="EP105" s="295"/>
      <c r="EQ105" s="295"/>
      <c r="ER105" s="295"/>
      <c r="ES105" s="295"/>
      <c r="ET105" s="295"/>
      <c r="EU105" s="295"/>
      <c r="EV105" s="295"/>
      <c r="EW105" s="295"/>
      <c r="EX105" s="295"/>
      <c r="EY105" s="295"/>
      <c r="EZ105" s="295"/>
      <c r="FA105" s="295"/>
      <c r="FB105" s="295"/>
      <c r="FC105" s="295"/>
      <c r="FD105" s="295"/>
      <c r="FE105" s="295"/>
      <c r="FF105" s="295"/>
      <c r="FG105" s="295"/>
      <c r="FH105" s="295"/>
      <c r="FI105" s="295"/>
      <c r="FJ105" s="295"/>
      <c r="FK105" s="295"/>
      <c r="FL105" s="295"/>
      <c r="FM105" s="295"/>
      <c r="FN105" s="295"/>
      <c r="FO105" s="295"/>
      <c r="FP105" s="295"/>
      <c r="FQ105" s="295"/>
      <c r="FR105" s="295"/>
      <c r="FS105" s="295"/>
      <c r="FT105" s="295"/>
      <c r="FU105" s="295"/>
      <c r="FV105" s="295"/>
      <c r="FW105" s="295"/>
      <c r="FX105" s="295"/>
      <c r="FY105" s="295"/>
      <c r="FZ105" s="295"/>
      <c r="GA105" s="295"/>
      <c r="GB105" s="295"/>
      <c r="GC105" s="295"/>
      <c r="GD105" s="295"/>
      <c r="GE105" s="295"/>
      <c r="GF105" s="295"/>
      <c r="GG105" s="295"/>
      <c r="GH105" s="295"/>
      <c r="GI105" s="295"/>
      <c r="GJ105" s="295"/>
      <c r="GK105" s="295"/>
      <c r="GL105" s="295"/>
      <c r="GM105" s="295"/>
      <c r="GN105" s="295"/>
      <c r="GO105" s="295"/>
      <c r="GP105" s="295"/>
      <c r="GQ105" s="295"/>
      <c r="GR105" s="295"/>
      <c r="GS105" s="295"/>
      <c r="GT105" s="295"/>
      <c r="GU105" s="295"/>
      <c r="GV105" s="295"/>
      <c r="GW105" s="295"/>
      <c r="GX105" s="295"/>
      <c r="GY105" s="295"/>
      <c r="GZ105" s="295"/>
      <c r="HA105" s="295"/>
      <c r="HB105" s="295"/>
      <c r="HC105" s="295"/>
      <c r="HD105" s="295"/>
      <c r="HE105" s="295"/>
      <c r="HF105" s="295"/>
      <c r="HG105" s="295"/>
      <c r="HH105" s="295"/>
      <c r="HI105" s="295"/>
      <c r="HJ105" s="295"/>
      <c r="HK105" s="295"/>
      <c r="HL105" s="295"/>
      <c r="HM105" s="295"/>
      <c r="HN105" s="295"/>
      <c r="HO105" s="295"/>
      <c r="HP105" s="295"/>
      <c r="HQ105" s="295"/>
      <c r="HR105" s="295"/>
      <c r="HS105" s="295"/>
      <c r="HT105" s="295"/>
      <c r="HU105" s="295"/>
      <c r="HV105" s="295"/>
      <c r="HW105" s="295"/>
      <c r="HX105" s="295"/>
      <c r="HY105" s="295"/>
      <c r="HZ105" s="295"/>
      <c r="IA105" s="295"/>
      <c r="IB105" s="295"/>
      <c r="IC105" s="295"/>
      <c r="ID105" s="295"/>
      <c r="IE105" s="295"/>
      <c r="IF105" s="295"/>
      <c r="IG105" s="295"/>
      <c r="IH105" s="295"/>
      <c r="II105" s="295"/>
      <c r="IJ105" s="295"/>
      <c r="IK105" s="295"/>
      <c r="IL105" s="295"/>
      <c r="IM105" s="295"/>
      <c r="IN105" s="295"/>
      <c r="IO105" s="295"/>
      <c r="IP105" s="295"/>
      <c r="IQ105" s="295"/>
      <c r="IR105" s="295"/>
      <c r="IS105" s="295"/>
      <c r="IT105" s="295"/>
      <c r="IU105" s="295"/>
      <c r="IV105" s="295"/>
      <c r="IW105" s="295"/>
      <c r="IX105" s="295"/>
      <c r="IY105" s="295"/>
      <c r="IZ105" s="295"/>
      <c r="JA105" s="295"/>
      <c r="JB105" s="295"/>
      <c r="JC105" s="295"/>
      <c r="JD105" s="295"/>
      <c r="JE105" s="295"/>
      <c r="JF105" s="295"/>
      <c r="JG105" s="295"/>
      <c r="JH105" s="295"/>
      <c r="JI105" s="295"/>
      <c r="JJ105" s="295"/>
      <c r="JK105" s="295"/>
      <c r="JL105" s="295"/>
      <c r="JM105" s="295"/>
      <c r="JN105" s="295"/>
      <c r="JO105" s="295"/>
      <c r="JP105" s="295"/>
      <c r="JQ105" s="295"/>
      <c r="JR105" s="295"/>
      <c r="JS105" s="295"/>
      <c r="JT105" s="295"/>
      <c r="JU105" s="295"/>
      <c r="JV105" s="295"/>
      <c r="JW105" s="295"/>
      <c r="JX105" s="295"/>
      <c r="JY105" s="295"/>
      <c r="JZ105" s="295"/>
      <c r="KA105" s="295"/>
      <c r="KB105" s="295"/>
      <c r="KC105" s="295"/>
      <c r="KD105" s="295"/>
      <c r="KE105" s="295"/>
      <c r="KF105" s="295"/>
      <c r="KG105" s="295"/>
      <c r="KH105" s="295"/>
      <c r="KI105" s="295"/>
      <c r="KJ105" s="295"/>
      <c r="KK105" s="295"/>
      <c r="KL105" s="295"/>
      <c r="KM105" s="295"/>
      <c r="KN105" s="295"/>
      <c r="KO105" s="295"/>
      <c r="KP105" s="295"/>
      <c r="KQ105" s="295"/>
      <c r="KR105" s="295"/>
      <c r="KS105" s="295"/>
      <c r="KT105" s="295"/>
      <c r="KU105" s="295"/>
      <c r="KV105" s="295"/>
      <c r="KW105" s="295"/>
      <c r="KX105" s="295"/>
      <c r="KY105" s="295"/>
      <c r="KZ105" s="295"/>
      <c r="LA105" s="295"/>
      <c r="LB105" s="295"/>
      <c r="LC105" s="295"/>
      <c r="LD105" s="295"/>
      <c r="LE105" s="295"/>
      <c r="LF105" s="295"/>
      <c r="LG105" s="295"/>
      <c r="LH105" s="295"/>
      <c r="LI105" s="295"/>
      <c r="LJ105" s="295"/>
      <c r="LK105" s="295"/>
      <c r="LL105" s="295"/>
      <c r="LM105" s="295"/>
      <c r="LN105" s="295"/>
      <c r="LO105" s="295"/>
      <c r="LP105" s="295"/>
      <c r="LQ105" s="295"/>
      <c r="LR105" s="295"/>
      <c r="LS105" s="295"/>
      <c r="LT105" s="295"/>
      <c r="LU105" s="295"/>
      <c r="LV105" s="295"/>
      <c r="LW105" s="295"/>
      <c r="LX105" s="295"/>
      <c r="LY105" s="295"/>
      <c r="LZ105" s="295"/>
      <c r="MA105" s="295"/>
      <c r="MB105" s="295"/>
      <c r="MC105" s="295"/>
      <c r="MD105" s="295"/>
      <c r="ME105" s="295"/>
      <c r="MF105" s="295"/>
      <c r="MG105" s="295"/>
      <c r="MH105" s="295"/>
      <c r="MI105" s="295"/>
      <c r="MJ105" s="295"/>
      <c r="MK105" s="295"/>
      <c r="ML105" s="295"/>
      <c r="MM105" s="295"/>
      <c r="MN105" s="295"/>
      <c r="MO105" s="295"/>
      <c r="MP105" s="295"/>
      <c r="MQ105" s="295"/>
      <c r="MR105" s="295"/>
      <c r="MS105" s="295"/>
      <c r="MT105" s="295"/>
      <c r="MU105" s="295"/>
      <c r="MV105" s="295"/>
      <c r="MW105" s="295"/>
      <c r="MX105" s="295"/>
      <c r="MY105" s="295"/>
      <c r="MZ105" s="295"/>
      <c r="NA105" s="295"/>
      <c r="NB105" s="295"/>
      <c r="NC105" s="295"/>
      <c r="ND105" s="295"/>
      <c r="NE105" s="295"/>
      <c r="NF105" s="295"/>
      <c r="NG105" s="295"/>
      <c r="NH105" s="295"/>
      <c r="NI105" s="295"/>
      <c r="NJ105" s="295"/>
      <c r="NK105" s="295"/>
      <c r="NL105" s="295"/>
      <c r="NM105" s="295"/>
      <c r="NN105" s="295"/>
      <c r="NO105" s="295"/>
      <c r="NP105" s="295"/>
      <c r="NQ105" s="295"/>
      <c r="NR105" s="295"/>
      <c r="NS105" s="295"/>
      <c r="NT105" s="295"/>
      <c r="NU105" s="295"/>
      <c r="NV105" s="295"/>
      <c r="NW105" s="295"/>
      <c r="NX105" s="295"/>
      <c r="NY105" s="295"/>
      <c r="NZ105" s="295"/>
      <c r="OA105" s="295"/>
      <c r="OB105" s="295"/>
      <c r="OC105" s="295"/>
      <c r="OD105" s="295"/>
      <c r="OE105" s="295"/>
      <c r="OF105" s="295"/>
      <c r="OG105" s="295"/>
      <c r="OH105" s="295"/>
      <c r="OI105" s="295"/>
      <c r="OJ105" s="295"/>
      <c r="OK105" s="295"/>
      <c r="OL105" s="295"/>
      <c r="OM105" s="295"/>
      <c r="ON105" s="295"/>
      <c r="OO105" s="295"/>
      <c r="OP105" s="295"/>
      <c r="OQ105" s="295"/>
      <c r="OR105" s="295"/>
      <c r="OS105" s="295"/>
      <c r="OT105" s="295"/>
      <c r="OU105" s="295"/>
      <c r="OV105" s="295"/>
      <c r="OW105" s="295"/>
      <c r="OX105" s="295"/>
      <c r="OY105" s="295"/>
      <c r="OZ105" s="295"/>
      <c r="PA105" s="295"/>
      <c r="PB105" s="295"/>
      <c r="PC105" s="295"/>
      <c r="PD105" s="295"/>
      <c r="PE105" s="295"/>
      <c r="PF105" s="295"/>
      <c r="PG105" s="295"/>
      <c r="PH105" s="295"/>
      <c r="PI105" s="295"/>
      <c r="PJ105" s="295"/>
      <c r="PK105" s="295"/>
      <c r="PL105" s="295"/>
      <c r="PM105" s="295"/>
      <c r="PN105" s="295"/>
      <c r="PO105" s="295"/>
      <c r="PP105" s="295"/>
      <c r="PQ105" s="295"/>
      <c r="PR105" s="295"/>
      <c r="PS105" s="295"/>
      <c r="PT105" s="295"/>
      <c r="PU105" s="295"/>
      <c r="PV105" s="295"/>
      <c r="PW105" s="295"/>
      <c r="PX105" s="295"/>
      <c r="PY105" s="295"/>
      <c r="PZ105" s="295"/>
      <c r="QA105" s="295"/>
      <c r="QB105" s="295"/>
      <c r="QC105" s="295"/>
      <c r="QD105" s="295"/>
      <c r="QE105" s="295"/>
      <c r="QF105" s="295"/>
      <c r="QG105" s="295"/>
      <c r="QH105" s="295"/>
      <c r="QI105" s="295"/>
      <c r="QJ105" s="295"/>
      <c r="QK105" s="295"/>
      <c r="QL105" s="295"/>
      <c r="QM105" s="295"/>
      <c r="QN105" s="295"/>
      <c r="QO105" s="295"/>
      <c r="QP105" s="295"/>
      <c r="QQ105" s="295"/>
      <c r="QR105" s="295"/>
      <c r="QS105" s="295"/>
      <c r="QT105" s="295"/>
      <c r="QU105" s="295"/>
      <c r="QV105" s="295"/>
      <c r="QW105" s="295"/>
      <c r="QX105" s="295"/>
      <c r="QY105" s="295"/>
      <c r="QZ105" s="295"/>
      <c r="RA105" s="295"/>
      <c r="RB105" s="295"/>
      <c r="RC105" s="295"/>
      <c r="RD105" s="295"/>
      <c r="RE105" s="295"/>
      <c r="RF105" s="295"/>
      <c r="RG105" s="295"/>
      <c r="RH105" s="295"/>
      <c r="RI105" s="295"/>
      <c r="RJ105" s="295"/>
      <c r="RK105" s="295"/>
      <c r="RL105" s="295"/>
      <c r="RM105" s="295"/>
      <c r="RN105" s="295"/>
      <c r="RO105" s="295"/>
      <c r="RP105" s="295"/>
      <c r="RQ105" s="295"/>
      <c r="RR105" s="295"/>
      <c r="RS105" s="295"/>
      <c r="RT105" s="295"/>
      <c r="RU105" s="295"/>
      <c r="RV105" s="295"/>
      <c r="RW105" s="295"/>
      <c r="RX105" s="295"/>
      <c r="RY105" s="295"/>
      <c r="RZ105" s="295"/>
      <c r="SA105" s="295"/>
      <c r="SB105" s="295"/>
      <c r="SC105" s="295"/>
      <c r="SD105" s="295"/>
      <c r="SE105" s="295"/>
      <c r="SF105" s="295"/>
      <c r="SG105" s="295"/>
      <c r="SH105" s="295"/>
      <c r="SI105" s="295"/>
      <c r="SJ105" s="295"/>
      <c r="SK105" s="295"/>
      <c r="SL105" s="295"/>
      <c r="SM105" s="295"/>
      <c r="SN105" s="295"/>
      <c r="SO105" s="295"/>
      <c r="SP105" s="295"/>
      <c r="SQ105" s="295"/>
      <c r="SR105" s="295"/>
      <c r="SS105" s="295"/>
      <c r="ST105" s="295"/>
      <c r="SU105" s="295"/>
      <c r="SV105" s="295"/>
      <c r="SW105" s="295"/>
      <c r="SX105" s="295"/>
      <c r="SY105" s="295"/>
      <c r="SZ105" s="295"/>
      <c r="TA105" s="295"/>
      <c r="TB105" s="295"/>
      <c r="TC105" s="295"/>
      <c r="TD105" s="295"/>
      <c r="TE105" s="295"/>
      <c r="TF105" s="295"/>
      <c r="TG105" s="295"/>
      <c r="TH105" s="295"/>
      <c r="TI105" s="295"/>
      <c r="TJ105" s="295"/>
      <c r="TK105" s="295"/>
      <c r="TL105" s="295"/>
      <c r="TM105" s="295"/>
      <c r="TN105" s="295"/>
      <c r="TO105" s="295"/>
      <c r="TP105" s="295"/>
      <c r="TQ105" s="295"/>
      <c r="TR105" s="295"/>
      <c r="TS105" s="295"/>
      <c r="TT105" s="295"/>
      <c r="TU105" s="295"/>
      <c r="TV105" s="295"/>
      <c r="TW105" s="295"/>
      <c r="TX105" s="295"/>
      <c r="TY105" s="295"/>
      <c r="TZ105" s="295"/>
      <c r="UA105" s="295"/>
      <c r="UB105" s="295"/>
      <c r="UC105" s="295"/>
      <c r="UD105" s="295"/>
      <c r="UE105" s="295"/>
      <c r="UF105" s="295"/>
      <c r="UG105" s="295"/>
      <c r="UH105" s="295"/>
      <c r="UI105" s="295"/>
      <c r="UJ105" s="295"/>
      <c r="UK105" s="295"/>
      <c r="UL105" s="295"/>
      <c r="UM105" s="295"/>
      <c r="UN105" s="295"/>
      <c r="UO105" s="295"/>
      <c r="UP105" s="295"/>
      <c r="UQ105" s="295"/>
      <c r="UR105" s="295"/>
      <c r="US105" s="295"/>
      <c r="UT105" s="295"/>
      <c r="UU105" s="295"/>
      <c r="UV105" s="295"/>
      <c r="UW105" s="295"/>
      <c r="UX105" s="295"/>
      <c r="UY105" s="295"/>
      <c r="UZ105" s="295"/>
      <c r="VA105" s="295"/>
      <c r="VB105" s="295"/>
      <c r="VC105" s="295"/>
      <c r="VD105" s="295"/>
      <c r="VE105" s="295"/>
      <c r="VF105" s="295"/>
      <c r="VG105" s="295"/>
      <c r="VH105" s="295"/>
      <c r="VI105" s="295"/>
      <c r="VJ105" s="295"/>
      <c r="VK105" s="295"/>
      <c r="VL105" s="295"/>
      <c r="VM105" s="295"/>
      <c r="VN105" s="295"/>
      <c r="VO105" s="295"/>
      <c r="VP105" s="295"/>
      <c r="VQ105" s="295"/>
      <c r="VR105" s="295"/>
      <c r="VS105" s="295"/>
      <c r="VT105" s="295"/>
      <c r="VU105" s="295"/>
      <c r="VV105" s="295"/>
      <c r="VW105" s="295"/>
      <c r="VX105" s="295"/>
      <c r="VY105" s="295"/>
      <c r="VZ105" s="295"/>
      <c r="WA105" s="295"/>
      <c r="WB105" s="295"/>
      <c r="WC105" s="295"/>
      <c r="WD105" s="295"/>
      <c r="WE105" s="295"/>
      <c r="WF105" s="295"/>
      <c r="WG105" s="295"/>
      <c r="WH105" s="295"/>
      <c r="WI105" s="295"/>
      <c r="WJ105" s="295"/>
      <c r="WK105" s="295"/>
      <c r="WL105" s="295"/>
      <c r="WM105" s="295"/>
      <c r="WN105" s="295"/>
      <c r="WO105" s="295"/>
      <c r="WP105" s="295"/>
      <c r="WQ105" s="295"/>
      <c r="WR105" s="295"/>
      <c r="WS105" s="295"/>
      <c r="WT105" s="295"/>
      <c r="WU105" s="295"/>
      <c r="WV105" s="295"/>
      <c r="WW105" s="295"/>
      <c r="WX105" s="295"/>
      <c r="WY105" s="295"/>
      <c r="WZ105" s="295"/>
      <c r="XA105" s="295"/>
      <c r="XB105" s="295"/>
      <c r="XC105" s="295"/>
      <c r="XD105" s="295"/>
      <c r="XE105" s="295"/>
      <c r="XF105" s="295"/>
      <c r="XG105" s="295"/>
      <c r="XH105" s="295"/>
      <c r="XI105" s="295"/>
      <c r="XJ105" s="295"/>
      <c r="XK105" s="295"/>
      <c r="XL105" s="295"/>
      <c r="XM105" s="295"/>
      <c r="XN105" s="295"/>
      <c r="XO105" s="295"/>
      <c r="XP105" s="295"/>
      <c r="XQ105" s="295"/>
      <c r="XR105" s="295"/>
      <c r="XS105" s="295"/>
      <c r="XT105" s="295"/>
      <c r="XU105" s="295"/>
      <c r="XV105" s="295"/>
      <c r="XW105" s="295"/>
      <c r="XX105" s="295"/>
      <c r="XY105" s="295"/>
      <c r="XZ105" s="295"/>
      <c r="YA105" s="295"/>
      <c r="YB105" s="295"/>
      <c r="YC105" s="295"/>
      <c r="YD105" s="295"/>
      <c r="YE105" s="295"/>
      <c r="YF105" s="295"/>
      <c r="YG105" s="295"/>
      <c r="YH105" s="295"/>
      <c r="YI105" s="295"/>
      <c r="YJ105" s="295"/>
      <c r="YK105" s="295"/>
      <c r="YL105" s="295"/>
      <c r="YM105" s="295"/>
      <c r="YN105" s="295"/>
      <c r="YO105" s="295"/>
      <c r="YP105" s="295"/>
      <c r="YQ105" s="295"/>
      <c r="YR105" s="295"/>
      <c r="YS105" s="295"/>
      <c r="YT105" s="295"/>
      <c r="YU105" s="295"/>
      <c r="YV105" s="295"/>
      <c r="YW105" s="295"/>
      <c r="YX105" s="295"/>
      <c r="YY105" s="295"/>
      <c r="YZ105" s="295"/>
      <c r="ZA105" s="295"/>
      <c r="ZB105" s="295"/>
      <c r="ZC105" s="295"/>
      <c r="ZD105" s="295"/>
      <c r="ZE105" s="295"/>
      <c r="ZF105" s="295"/>
      <c r="ZG105" s="295"/>
      <c r="ZH105" s="295"/>
      <c r="ZI105" s="295"/>
      <c r="ZJ105" s="295"/>
      <c r="ZK105" s="295"/>
      <c r="ZL105" s="295"/>
      <c r="ZM105" s="295"/>
      <c r="ZN105" s="295"/>
      <c r="ZO105" s="295"/>
      <c r="ZP105" s="295"/>
      <c r="ZQ105" s="295"/>
      <c r="ZR105" s="295"/>
      <c r="ZS105" s="295"/>
      <c r="ZT105" s="295"/>
      <c r="ZU105" s="295"/>
      <c r="ZV105" s="295"/>
      <c r="ZW105" s="295"/>
      <c r="ZX105" s="295"/>
      <c r="ZY105" s="295"/>
      <c r="ZZ105" s="295"/>
      <c r="AAA105" s="295"/>
      <c r="AAB105" s="295"/>
      <c r="AAC105" s="295"/>
      <c r="AAD105" s="295"/>
      <c r="AAE105" s="295"/>
      <c r="AAF105" s="295"/>
      <c r="AAG105" s="295"/>
      <c r="AAH105" s="295"/>
      <c r="AAI105" s="295"/>
      <c r="AAJ105" s="295"/>
      <c r="AAK105" s="295"/>
      <c r="AAL105" s="295"/>
      <c r="AAM105" s="295"/>
      <c r="AAN105" s="295"/>
      <c r="AAO105" s="295"/>
      <c r="AAP105" s="295"/>
      <c r="AAQ105" s="295"/>
      <c r="AAR105" s="295"/>
      <c r="AAS105" s="295"/>
      <c r="AAT105" s="295"/>
      <c r="AAU105" s="295"/>
      <c r="AAV105" s="295"/>
      <c r="AAW105" s="295"/>
      <c r="AAX105" s="295"/>
      <c r="AAY105" s="295"/>
      <c r="AAZ105" s="295"/>
      <c r="ABA105" s="295"/>
      <c r="ABB105" s="295"/>
      <c r="ABC105" s="295"/>
      <c r="ABD105" s="295"/>
      <c r="ABE105" s="295"/>
      <c r="ABF105" s="295"/>
      <c r="ABG105" s="295"/>
      <c r="ABH105" s="295"/>
      <c r="ABI105" s="295"/>
      <c r="ABJ105" s="295"/>
      <c r="ABK105" s="295"/>
      <c r="ABL105" s="295"/>
      <c r="ABM105" s="295"/>
      <c r="ABN105" s="295"/>
      <c r="ABO105" s="295"/>
      <c r="ABP105" s="295"/>
      <c r="ABQ105" s="295"/>
      <c r="ABR105" s="295"/>
      <c r="ABS105" s="295"/>
      <c r="ABT105" s="295"/>
      <c r="ABU105" s="295"/>
      <c r="ABV105" s="295"/>
      <c r="ABW105" s="295"/>
      <c r="ABX105" s="295"/>
      <c r="ABY105" s="295"/>
      <c r="ABZ105" s="295"/>
      <c r="ACA105" s="295"/>
      <c r="ACB105" s="295"/>
      <c r="ACC105" s="295"/>
      <c r="ACD105" s="295"/>
      <c r="ACE105" s="295"/>
      <c r="ACF105" s="295"/>
      <c r="ACG105" s="295"/>
      <c r="ACH105" s="295"/>
      <c r="ACI105" s="295"/>
      <c r="ACJ105" s="295"/>
      <c r="ACK105" s="295"/>
      <c r="ACL105" s="295"/>
      <c r="ACM105" s="295"/>
      <c r="ACN105" s="295"/>
      <c r="ACO105" s="295"/>
      <c r="ACP105" s="295"/>
      <c r="ACQ105" s="295"/>
      <c r="ACR105" s="295"/>
      <c r="ACS105" s="295"/>
      <c r="ACT105" s="295"/>
      <c r="ACU105" s="295"/>
      <c r="ACV105" s="295"/>
      <c r="ACW105" s="295"/>
      <c r="ACX105" s="295"/>
      <c r="ACY105" s="295"/>
      <c r="ACZ105" s="295"/>
      <c r="ADA105" s="295"/>
      <c r="ADB105" s="295"/>
      <c r="ADC105" s="295"/>
      <c r="ADD105" s="295"/>
      <c r="ADE105" s="295"/>
      <c r="ADF105" s="295"/>
      <c r="ADG105" s="295"/>
      <c r="ADH105" s="295"/>
      <c r="ADI105" s="295"/>
      <c r="ADJ105" s="295"/>
      <c r="ADK105" s="295"/>
      <c r="ADL105" s="295"/>
      <c r="ADM105" s="295"/>
      <c r="ADN105" s="295"/>
      <c r="ADO105" s="295"/>
      <c r="ADP105" s="295"/>
      <c r="ADQ105" s="295"/>
      <c r="ADR105" s="295"/>
      <c r="ADS105" s="295"/>
      <c r="ADT105" s="295"/>
      <c r="ADU105" s="295"/>
      <c r="ADV105" s="295"/>
      <c r="ADW105" s="295"/>
      <c r="ADX105" s="295"/>
      <c r="ADY105" s="295"/>
      <c r="ADZ105" s="295"/>
      <c r="AEA105" s="295"/>
      <c r="AEB105" s="295"/>
      <c r="AEC105" s="295"/>
      <c r="AED105" s="295"/>
      <c r="AEE105" s="295"/>
      <c r="AEF105" s="295"/>
      <c r="AEG105" s="295"/>
      <c r="AEH105" s="295"/>
      <c r="AEI105" s="295"/>
      <c r="AEJ105" s="295"/>
      <c r="AEK105" s="295"/>
      <c r="AEL105" s="295"/>
      <c r="AEM105" s="295"/>
      <c r="AEN105" s="295"/>
      <c r="AEO105" s="295"/>
      <c r="AEP105" s="295"/>
      <c r="AEQ105" s="295"/>
      <c r="AER105" s="295"/>
      <c r="AES105" s="295"/>
      <c r="AET105" s="295"/>
      <c r="AEU105" s="295"/>
      <c r="AEV105" s="295"/>
      <c r="AEW105" s="295"/>
      <c r="AEX105" s="295"/>
      <c r="AEY105" s="295"/>
      <c r="AEZ105" s="295"/>
      <c r="AFA105" s="295"/>
      <c r="AFB105" s="295"/>
      <c r="AFC105" s="295"/>
      <c r="AFD105" s="295"/>
      <c r="AFE105" s="295"/>
      <c r="AFF105" s="295"/>
      <c r="AFG105" s="295"/>
      <c r="AFH105" s="295"/>
      <c r="AFI105" s="295"/>
      <c r="AFJ105" s="295"/>
      <c r="AFK105" s="295"/>
      <c r="AFL105" s="295"/>
      <c r="AFM105" s="295"/>
      <c r="AFN105" s="295"/>
      <c r="AFO105" s="295"/>
      <c r="AFP105" s="295"/>
      <c r="AFQ105" s="295"/>
      <c r="AFR105" s="295"/>
      <c r="AFS105" s="295"/>
      <c r="AFT105" s="295"/>
      <c r="AFU105" s="295"/>
      <c r="AFV105" s="295"/>
      <c r="AFW105" s="295"/>
      <c r="AFX105" s="295"/>
      <c r="AFY105" s="295"/>
      <c r="AFZ105" s="295"/>
      <c r="AGA105" s="295"/>
      <c r="AGB105" s="295"/>
      <c r="AGC105" s="295"/>
      <c r="AGD105" s="295"/>
      <c r="AGE105" s="295"/>
      <c r="AGF105" s="295"/>
      <c r="AGG105" s="295"/>
      <c r="AGH105" s="295"/>
      <c r="AGI105" s="295"/>
      <c r="AGJ105" s="295"/>
      <c r="AGK105" s="295"/>
      <c r="AGL105" s="295"/>
      <c r="AGM105" s="295"/>
      <c r="AGN105" s="295"/>
      <c r="AGO105" s="295"/>
      <c r="AGP105" s="295"/>
      <c r="AGQ105" s="295"/>
      <c r="AGR105" s="295"/>
      <c r="AGS105" s="295"/>
      <c r="AGT105" s="295"/>
      <c r="AGU105" s="295"/>
      <c r="AGV105" s="295"/>
      <c r="AGW105" s="295"/>
      <c r="AGX105" s="295"/>
      <c r="AGY105" s="295"/>
      <c r="AGZ105" s="295"/>
      <c r="AHA105" s="295"/>
      <c r="AHB105" s="295"/>
      <c r="AHC105" s="295"/>
      <c r="AHD105" s="295"/>
      <c r="AHE105" s="295"/>
      <c r="AHF105" s="295"/>
      <c r="AHG105" s="295"/>
      <c r="AHH105" s="295"/>
      <c r="AHI105" s="295"/>
      <c r="AHJ105" s="295"/>
      <c r="AHK105" s="295"/>
      <c r="AHL105" s="295"/>
      <c r="AHM105" s="295"/>
      <c r="AHN105" s="295"/>
      <c r="AHO105" s="295"/>
      <c r="AHP105" s="295"/>
      <c r="AHQ105" s="295"/>
      <c r="AHR105" s="295"/>
      <c r="AHS105" s="295"/>
      <c r="AHT105" s="295"/>
      <c r="AHU105" s="295"/>
      <c r="AHV105" s="295"/>
      <c r="AHW105" s="295"/>
      <c r="AHX105" s="295"/>
      <c r="AHY105" s="295"/>
      <c r="AHZ105" s="295"/>
      <c r="AIA105" s="295"/>
      <c r="AIB105" s="295"/>
      <c r="AIC105" s="295"/>
      <c r="AID105" s="295"/>
      <c r="AIE105" s="295"/>
      <c r="AIF105" s="295"/>
      <c r="AIG105" s="295"/>
      <c r="AIH105" s="295"/>
      <c r="AII105" s="295"/>
      <c r="AIJ105" s="295"/>
      <c r="AIK105" s="295"/>
      <c r="AIL105" s="295"/>
      <c r="AIM105" s="295"/>
      <c r="AIN105" s="295"/>
      <c r="AIO105" s="295"/>
      <c r="AIP105" s="295"/>
      <c r="AIQ105" s="295"/>
      <c r="AIR105" s="295"/>
      <c r="AIS105" s="295"/>
      <c r="AIT105" s="295"/>
      <c r="AIU105" s="295"/>
      <c r="AIV105" s="295"/>
      <c r="AIW105" s="295"/>
      <c r="AIX105" s="295"/>
      <c r="AIY105" s="295"/>
      <c r="AIZ105" s="295"/>
      <c r="AJA105" s="295"/>
      <c r="AJB105" s="295"/>
      <c r="AJC105" s="295"/>
      <c r="AJD105" s="295"/>
      <c r="AJE105" s="295"/>
      <c r="AJF105" s="295"/>
      <c r="AJG105" s="295"/>
      <c r="AJH105" s="295"/>
      <c r="AJI105" s="295"/>
      <c r="AJJ105" s="295"/>
      <c r="AJK105" s="295"/>
      <c r="AJL105" s="295"/>
      <c r="AJM105" s="295"/>
      <c r="AJN105" s="295"/>
      <c r="AJO105" s="295"/>
      <c r="AJP105" s="295"/>
      <c r="AJQ105" s="295"/>
      <c r="AJR105" s="295"/>
      <c r="AJS105" s="295"/>
      <c r="AJT105" s="295"/>
      <c r="AJU105" s="295"/>
      <c r="AJV105" s="295"/>
      <c r="AJW105" s="295"/>
      <c r="AJX105" s="295"/>
      <c r="AJY105" s="295"/>
      <c r="AJZ105" s="295"/>
      <c r="AKA105" s="295"/>
      <c r="AKB105" s="295"/>
      <c r="AKC105" s="295"/>
      <c r="AKD105" s="295"/>
      <c r="AKE105" s="295"/>
      <c r="AKF105" s="295"/>
      <c r="AKG105" s="295"/>
      <c r="AKH105" s="295"/>
      <c r="AKI105" s="295"/>
      <c r="AKJ105" s="295"/>
      <c r="AKK105" s="295"/>
      <c r="AKL105" s="295"/>
      <c r="AKM105" s="295"/>
      <c r="AKN105" s="295"/>
      <c r="AKO105" s="295"/>
      <c r="AKP105" s="295"/>
      <c r="AKQ105" s="295"/>
      <c r="AKR105" s="295"/>
      <c r="AKS105" s="295"/>
      <c r="AKT105" s="295"/>
      <c r="AKU105" s="295"/>
      <c r="AKV105" s="295"/>
      <c r="AKW105" s="295"/>
      <c r="AKX105" s="295"/>
      <c r="AKY105" s="295"/>
      <c r="AKZ105" s="295"/>
      <c r="ALA105" s="295"/>
      <c r="ALB105" s="295"/>
      <c r="ALC105" s="295"/>
      <c r="ALD105" s="295"/>
      <c r="ALE105" s="295"/>
      <c r="ALF105" s="295"/>
      <c r="ALG105" s="295"/>
      <c r="ALH105" s="295"/>
      <c r="ALI105" s="295"/>
      <c r="ALJ105" s="295"/>
      <c r="ALK105" s="295"/>
      <c r="ALL105" s="295"/>
      <c r="ALM105" s="295"/>
      <c r="ALN105" s="295"/>
      <c r="ALO105" s="295"/>
      <c r="ALP105" s="295"/>
      <c r="ALQ105" s="295"/>
      <c r="ALR105" s="295"/>
      <c r="ALS105" s="295"/>
      <c r="ALT105" s="295"/>
      <c r="ALU105" s="295"/>
      <c r="ALV105" s="295"/>
      <c r="ALW105" s="295"/>
      <c r="ALX105" s="295"/>
      <c r="ALY105" s="295"/>
      <c r="ALZ105" s="295"/>
      <c r="AMA105" s="295"/>
      <c r="AMB105" s="295"/>
    </row>
    <row r="106" spans="1:1024" customFormat="1" ht="38.25" customHeight="1">
      <c r="B106" s="276" t="s">
        <v>190</v>
      </c>
      <c r="C106" s="277" t="s">
        <v>41</v>
      </c>
      <c r="D106" s="282">
        <v>160328</v>
      </c>
      <c r="E106" s="283" t="s">
        <v>191</v>
      </c>
      <c r="F106" s="277" t="s">
        <v>44</v>
      </c>
      <c r="G106" s="280">
        <f>'Lista-SPDA'!E5</f>
        <v>18</v>
      </c>
      <c r="H106" s="281">
        <f t="shared" ref="H106:H122" si="21">L106</f>
        <v>44.05</v>
      </c>
      <c r="I106" s="294">
        <f t="shared" si="19"/>
        <v>792.9</v>
      </c>
      <c r="J106" s="295"/>
      <c r="K106" s="296">
        <v>33.06</v>
      </c>
      <c r="L106" s="254">
        <f t="shared" si="20"/>
        <v>44.05</v>
      </c>
      <c r="M106" s="295"/>
      <c r="N106" s="299"/>
      <c r="O106" s="298"/>
      <c r="P106" s="295"/>
      <c r="Q106" s="295"/>
      <c r="R106" s="295"/>
      <c r="S106" s="295"/>
      <c r="T106" s="295"/>
      <c r="U106" s="295"/>
      <c r="V106" s="295"/>
      <c r="W106" s="295"/>
      <c r="X106" s="295"/>
      <c r="Y106" s="295"/>
      <c r="Z106" s="295"/>
      <c r="AA106" s="295"/>
      <c r="AB106" s="295"/>
      <c r="AC106" s="295"/>
      <c r="AD106" s="295"/>
      <c r="AE106" s="295"/>
      <c r="AF106" s="295"/>
      <c r="AG106" s="295"/>
      <c r="AH106" s="295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5"/>
      <c r="AS106" s="295"/>
      <c r="AT106" s="295"/>
      <c r="AU106" s="295"/>
      <c r="AV106" s="295"/>
      <c r="AW106" s="295"/>
      <c r="AX106" s="295"/>
      <c r="AY106" s="295"/>
      <c r="AZ106" s="295"/>
      <c r="BA106" s="295"/>
      <c r="BB106" s="295"/>
      <c r="BC106" s="295"/>
      <c r="BD106" s="295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5"/>
      <c r="BO106" s="295"/>
      <c r="BP106" s="295"/>
      <c r="BQ106" s="295"/>
      <c r="BR106" s="295"/>
      <c r="BS106" s="295"/>
      <c r="BT106" s="295"/>
      <c r="BU106" s="295"/>
      <c r="BV106" s="295"/>
      <c r="BW106" s="295"/>
      <c r="BX106" s="295"/>
      <c r="BY106" s="295"/>
      <c r="BZ106" s="295"/>
      <c r="CA106" s="295"/>
      <c r="CB106" s="295"/>
      <c r="CC106" s="295"/>
      <c r="CD106" s="295"/>
      <c r="CE106" s="295"/>
      <c r="CF106" s="295"/>
      <c r="CG106" s="295"/>
      <c r="CH106" s="295"/>
      <c r="CI106" s="295"/>
      <c r="CJ106" s="295"/>
      <c r="CK106" s="295"/>
      <c r="CL106" s="295"/>
      <c r="CM106" s="295"/>
      <c r="CN106" s="295"/>
      <c r="CO106" s="295"/>
      <c r="CP106" s="295"/>
      <c r="CQ106" s="295"/>
      <c r="CR106" s="295"/>
      <c r="CS106" s="295"/>
      <c r="CT106" s="295"/>
      <c r="CU106" s="295"/>
      <c r="CV106" s="295"/>
      <c r="CW106" s="295"/>
      <c r="CX106" s="295"/>
      <c r="CY106" s="295"/>
      <c r="CZ106" s="295"/>
      <c r="DA106" s="295"/>
      <c r="DB106" s="295"/>
      <c r="DC106" s="295"/>
      <c r="DD106" s="295"/>
      <c r="DE106" s="295"/>
      <c r="DF106" s="295"/>
      <c r="DG106" s="295"/>
      <c r="DH106" s="295"/>
      <c r="DI106" s="295"/>
      <c r="DJ106" s="295"/>
      <c r="DK106" s="295"/>
      <c r="DL106" s="295"/>
      <c r="DM106" s="295"/>
      <c r="DN106" s="295"/>
      <c r="DO106" s="295"/>
      <c r="DP106" s="295"/>
      <c r="DQ106" s="295"/>
      <c r="DR106" s="295"/>
      <c r="DS106" s="295"/>
      <c r="DT106" s="295"/>
      <c r="DU106" s="295"/>
      <c r="DV106" s="295"/>
      <c r="DW106" s="295"/>
      <c r="DX106" s="295"/>
      <c r="DY106" s="295"/>
      <c r="DZ106" s="295"/>
      <c r="EA106" s="295"/>
      <c r="EB106" s="295"/>
      <c r="EC106" s="295"/>
      <c r="ED106" s="295"/>
      <c r="EE106" s="295"/>
      <c r="EF106" s="295"/>
      <c r="EG106" s="295"/>
      <c r="EH106" s="295"/>
      <c r="EI106" s="295"/>
      <c r="EJ106" s="295"/>
      <c r="EK106" s="295"/>
      <c r="EL106" s="295"/>
      <c r="EM106" s="295"/>
      <c r="EN106" s="295"/>
      <c r="EO106" s="295"/>
      <c r="EP106" s="295"/>
      <c r="EQ106" s="295"/>
      <c r="ER106" s="295"/>
      <c r="ES106" s="295"/>
      <c r="ET106" s="295"/>
      <c r="EU106" s="295"/>
      <c r="EV106" s="295"/>
      <c r="EW106" s="295"/>
      <c r="EX106" s="295"/>
      <c r="EY106" s="295"/>
      <c r="EZ106" s="295"/>
      <c r="FA106" s="295"/>
      <c r="FB106" s="295"/>
      <c r="FC106" s="295"/>
      <c r="FD106" s="295"/>
      <c r="FE106" s="295"/>
      <c r="FF106" s="295"/>
      <c r="FG106" s="295"/>
      <c r="FH106" s="295"/>
      <c r="FI106" s="295"/>
      <c r="FJ106" s="295"/>
      <c r="FK106" s="295"/>
      <c r="FL106" s="295"/>
      <c r="FM106" s="295"/>
      <c r="FN106" s="295"/>
      <c r="FO106" s="295"/>
      <c r="FP106" s="295"/>
      <c r="FQ106" s="295"/>
      <c r="FR106" s="295"/>
      <c r="FS106" s="295"/>
      <c r="FT106" s="295"/>
      <c r="FU106" s="295"/>
      <c r="FV106" s="295"/>
      <c r="FW106" s="295"/>
      <c r="FX106" s="295"/>
      <c r="FY106" s="295"/>
      <c r="FZ106" s="295"/>
      <c r="GA106" s="295"/>
      <c r="GB106" s="295"/>
      <c r="GC106" s="295"/>
      <c r="GD106" s="295"/>
      <c r="GE106" s="295"/>
      <c r="GF106" s="295"/>
      <c r="GG106" s="295"/>
      <c r="GH106" s="295"/>
      <c r="GI106" s="295"/>
      <c r="GJ106" s="295"/>
      <c r="GK106" s="295"/>
      <c r="GL106" s="295"/>
      <c r="GM106" s="295"/>
      <c r="GN106" s="295"/>
      <c r="GO106" s="295"/>
      <c r="GP106" s="295"/>
      <c r="GQ106" s="295"/>
      <c r="GR106" s="295"/>
      <c r="GS106" s="295"/>
      <c r="GT106" s="295"/>
      <c r="GU106" s="295"/>
      <c r="GV106" s="295"/>
      <c r="GW106" s="295"/>
      <c r="GX106" s="295"/>
      <c r="GY106" s="295"/>
      <c r="GZ106" s="295"/>
      <c r="HA106" s="295"/>
      <c r="HB106" s="295"/>
      <c r="HC106" s="295"/>
      <c r="HD106" s="295"/>
      <c r="HE106" s="295"/>
      <c r="HF106" s="295"/>
      <c r="HG106" s="295"/>
      <c r="HH106" s="295"/>
      <c r="HI106" s="295"/>
      <c r="HJ106" s="295"/>
      <c r="HK106" s="295"/>
      <c r="HL106" s="295"/>
      <c r="HM106" s="295"/>
      <c r="HN106" s="295"/>
      <c r="HO106" s="295"/>
      <c r="HP106" s="295"/>
      <c r="HQ106" s="295"/>
      <c r="HR106" s="295"/>
      <c r="HS106" s="295"/>
      <c r="HT106" s="295"/>
      <c r="HU106" s="295"/>
      <c r="HV106" s="295"/>
      <c r="HW106" s="295"/>
      <c r="HX106" s="295"/>
      <c r="HY106" s="295"/>
      <c r="HZ106" s="295"/>
      <c r="IA106" s="295"/>
      <c r="IB106" s="295"/>
      <c r="IC106" s="295"/>
      <c r="ID106" s="295"/>
      <c r="IE106" s="295"/>
      <c r="IF106" s="295"/>
      <c r="IG106" s="295"/>
      <c r="IH106" s="295"/>
      <c r="II106" s="295"/>
      <c r="IJ106" s="295"/>
      <c r="IK106" s="295"/>
      <c r="IL106" s="295"/>
      <c r="IM106" s="295"/>
      <c r="IN106" s="295"/>
      <c r="IO106" s="295"/>
      <c r="IP106" s="295"/>
      <c r="IQ106" s="295"/>
      <c r="IR106" s="295"/>
      <c r="IS106" s="295"/>
      <c r="IT106" s="295"/>
      <c r="IU106" s="295"/>
      <c r="IV106" s="295"/>
      <c r="IW106" s="295"/>
      <c r="IX106" s="295"/>
      <c r="IY106" s="295"/>
      <c r="IZ106" s="295"/>
      <c r="JA106" s="295"/>
      <c r="JB106" s="295"/>
      <c r="JC106" s="295"/>
      <c r="JD106" s="295"/>
      <c r="JE106" s="295"/>
      <c r="JF106" s="295"/>
      <c r="JG106" s="295"/>
      <c r="JH106" s="295"/>
      <c r="JI106" s="295"/>
      <c r="JJ106" s="295"/>
      <c r="JK106" s="295"/>
      <c r="JL106" s="295"/>
      <c r="JM106" s="295"/>
      <c r="JN106" s="295"/>
      <c r="JO106" s="295"/>
      <c r="JP106" s="295"/>
      <c r="JQ106" s="295"/>
      <c r="JR106" s="295"/>
      <c r="JS106" s="295"/>
      <c r="JT106" s="295"/>
      <c r="JU106" s="295"/>
      <c r="JV106" s="295"/>
      <c r="JW106" s="295"/>
      <c r="JX106" s="295"/>
      <c r="JY106" s="295"/>
      <c r="JZ106" s="295"/>
      <c r="KA106" s="295"/>
      <c r="KB106" s="295"/>
      <c r="KC106" s="295"/>
      <c r="KD106" s="295"/>
      <c r="KE106" s="295"/>
      <c r="KF106" s="295"/>
      <c r="KG106" s="295"/>
      <c r="KH106" s="295"/>
      <c r="KI106" s="295"/>
      <c r="KJ106" s="295"/>
      <c r="KK106" s="295"/>
      <c r="KL106" s="295"/>
      <c r="KM106" s="295"/>
      <c r="KN106" s="295"/>
      <c r="KO106" s="295"/>
      <c r="KP106" s="295"/>
      <c r="KQ106" s="295"/>
      <c r="KR106" s="295"/>
      <c r="KS106" s="295"/>
      <c r="KT106" s="295"/>
      <c r="KU106" s="295"/>
      <c r="KV106" s="295"/>
      <c r="KW106" s="295"/>
      <c r="KX106" s="295"/>
      <c r="KY106" s="295"/>
      <c r="KZ106" s="295"/>
      <c r="LA106" s="295"/>
      <c r="LB106" s="295"/>
      <c r="LC106" s="295"/>
      <c r="LD106" s="295"/>
      <c r="LE106" s="295"/>
      <c r="LF106" s="295"/>
      <c r="LG106" s="295"/>
      <c r="LH106" s="295"/>
      <c r="LI106" s="295"/>
      <c r="LJ106" s="295"/>
      <c r="LK106" s="295"/>
      <c r="LL106" s="295"/>
      <c r="LM106" s="295"/>
      <c r="LN106" s="295"/>
      <c r="LO106" s="295"/>
      <c r="LP106" s="295"/>
      <c r="LQ106" s="295"/>
      <c r="LR106" s="295"/>
      <c r="LS106" s="295"/>
      <c r="LT106" s="295"/>
      <c r="LU106" s="295"/>
      <c r="LV106" s="295"/>
      <c r="LW106" s="295"/>
      <c r="LX106" s="295"/>
      <c r="LY106" s="295"/>
      <c r="LZ106" s="295"/>
      <c r="MA106" s="295"/>
      <c r="MB106" s="295"/>
      <c r="MC106" s="295"/>
      <c r="MD106" s="295"/>
      <c r="ME106" s="295"/>
      <c r="MF106" s="295"/>
      <c r="MG106" s="295"/>
      <c r="MH106" s="295"/>
      <c r="MI106" s="295"/>
      <c r="MJ106" s="295"/>
      <c r="MK106" s="295"/>
      <c r="ML106" s="295"/>
      <c r="MM106" s="295"/>
      <c r="MN106" s="295"/>
      <c r="MO106" s="295"/>
      <c r="MP106" s="295"/>
      <c r="MQ106" s="295"/>
      <c r="MR106" s="295"/>
      <c r="MS106" s="295"/>
      <c r="MT106" s="295"/>
      <c r="MU106" s="295"/>
      <c r="MV106" s="295"/>
      <c r="MW106" s="295"/>
      <c r="MX106" s="295"/>
      <c r="MY106" s="295"/>
      <c r="MZ106" s="295"/>
      <c r="NA106" s="295"/>
      <c r="NB106" s="295"/>
      <c r="NC106" s="295"/>
      <c r="ND106" s="295"/>
      <c r="NE106" s="295"/>
      <c r="NF106" s="295"/>
      <c r="NG106" s="295"/>
      <c r="NH106" s="295"/>
      <c r="NI106" s="295"/>
      <c r="NJ106" s="295"/>
      <c r="NK106" s="295"/>
      <c r="NL106" s="295"/>
      <c r="NM106" s="295"/>
      <c r="NN106" s="295"/>
      <c r="NO106" s="295"/>
      <c r="NP106" s="295"/>
      <c r="NQ106" s="295"/>
      <c r="NR106" s="295"/>
      <c r="NS106" s="295"/>
      <c r="NT106" s="295"/>
      <c r="NU106" s="295"/>
      <c r="NV106" s="295"/>
      <c r="NW106" s="295"/>
      <c r="NX106" s="295"/>
      <c r="NY106" s="295"/>
      <c r="NZ106" s="295"/>
      <c r="OA106" s="295"/>
      <c r="OB106" s="295"/>
      <c r="OC106" s="295"/>
      <c r="OD106" s="295"/>
      <c r="OE106" s="295"/>
      <c r="OF106" s="295"/>
      <c r="OG106" s="295"/>
      <c r="OH106" s="295"/>
      <c r="OI106" s="295"/>
      <c r="OJ106" s="295"/>
      <c r="OK106" s="295"/>
      <c r="OL106" s="295"/>
      <c r="OM106" s="295"/>
      <c r="ON106" s="295"/>
      <c r="OO106" s="295"/>
      <c r="OP106" s="295"/>
      <c r="OQ106" s="295"/>
      <c r="OR106" s="295"/>
      <c r="OS106" s="295"/>
      <c r="OT106" s="295"/>
      <c r="OU106" s="295"/>
      <c r="OV106" s="295"/>
      <c r="OW106" s="295"/>
      <c r="OX106" s="295"/>
      <c r="OY106" s="295"/>
      <c r="OZ106" s="295"/>
      <c r="PA106" s="295"/>
      <c r="PB106" s="295"/>
      <c r="PC106" s="295"/>
      <c r="PD106" s="295"/>
      <c r="PE106" s="295"/>
      <c r="PF106" s="295"/>
      <c r="PG106" s="295"/>
      <c r="PH106" s="295"/>
      <c r="PI106" s="295"/>
      <c r="PJ106" s="295"/>
      <c r="PK106" s="295"/>
      <c r="PL106" s="295"/>
      <c r="PM106" s="295"/>
      <c r="PN106" s="295"/>
      <c r="PO106" s="295"/>
      <c r="PP106" s="295"/>
      <c r="PQ106" s="295"/>
      <c r="PR106" s="295"/>
      <c r="PS106" s="295"/>
      <c r="PT106" s="295"/>
      <c r="PU106" s="295"/>
      <c r="PV106" s="295"/>
      <c r="PW106" s="295"/>
      <c r="PX106" s="295"/>
      <c r="PY106" s="295"/>
      <c r="PZ106" s="295"/>
      <c r="QA106" s="295"/>
      <c r="QB106" s="295"/>
      <c r="QC106" s="295"/>
      <c r="QD106" s="295"/>
      <c r="QE106" s="295"/>
      <c r="QF106" s="295"/>
      <c r="QG106" s="295"/>
      <c r="QH106" s="295"/>
      <c r="QI106" s="295"/>
      <c r="QJ106" s="295"/>
      <c r="QK106" s="295"/>
      <c r="QL106" s="295"/>
      <c r="QM106" s="295"/>
      <c r="QN106" s="295"/>
      <c r="QO106" s="295"/>
      <c r="QP106" s="295"/>
      <c r="QQ106" s="295"/>
      <c r="QR106" s="295"/>
      <c r="QS106" s="295"/>
      <c r="QT106" s="295"/>
      <c r="QU106" s="295"/>
      <c r="QV106" s="295"/>
      <c r="QW106" s="295"/>
      <c r="QX106" s="295"/>
      <c r="QY106" s="295"/>
      <c r="QZ106" s="295"/>
      <c r="RA106" s="295"/>
      <c r="RB106" s="295"/>
      <c r="RC106" s="295"/>
      <c r="RD106" s="295"/>
      <c r="RE106" s="295"/>
      <c r="RF106" s="295"/>
      <c r="RG106" s="295"/>
      <c r="RH106" s="295"/>
      <c r="RI106" s="295"/>
      <c r="RJ106" s="295"/>
      <c r="RK106" s="295"/>
      <c r="RL106" s="295"/>
      <c r="RM106" s="295"/>
      <c r="RN106" s="295"/>
      <c r="RO106" s="295"/>
      <c r="RP106" s="295"/>
      <c r="RQ106" s="295"/>
      <c r="RR106" s="295"/>
      <c r="RS106" s="295"/>
      <c r="RT106" s="295"/>
      <c r="RU106" s="295"/>
      <c r="RV106" s="295"/>
      <c r="RW106" s="295"/>
      <c r="RX106" s="295"/>
      <c r="RY106" s="295"/>
      <c r="RZ106" s="295"/>
      <c r="SA106" s="295"/>
      <c r="SB106" s="295"/>
      <c r="SC106" s="295"/>
      <c r="SD106" s="295"/>
      <c r="SE106" s="295"/>
      <c r="SF106" s="295"/>
      <c r="SG106" s="295"/>
      <c r="SH106" s="295"/>
      <c r="SI106" s="295"/>
      <c r="SJ106" s="295"/>
      <c r="SK106" s="295"/>
      <c r="SL106" s="295"/>
      <c r="SM106" s="295"/>
      <c r="SN106" s="295"/>
      <c r="SO106" s="295"/>
      <c r="SP106" s="295"/>
      <c r="SQ106" s="295"/>
      <c r="SR106" s="295"/>
      <c r="SS106" s="295"/>
      <c r="ST106" s="295"/>
      <c r="SU106" s="295"/>
      <c r="SV106" s="295"/>
      <c r="SW106" s="295"/>
      <c r="SX106" s="295"/>
      <c r="SY106" s="295"/>
      <c r="SZ106" s="295"/>
      <c r="TA106" s="295"/>
      <c r="TB106" s="295"/>
      <c r="TC106" s="295"/>
      <c r="TD106" s="295"/>
      <c r="TE106" s="295"/>
      <c r="TF106" s="295"/>
      <c r="TG106" s="295"/>
      <c r="TH106" s="295"/>
      <c r="TI106" s="295"/>
      <c r="TJ106" s="295"/>
      <c r="TK106" s="295"/>
      <c r="TL106" s="295"/>
      <c r="TM106" s="295"/>
      <c r="TN106" s="295"/>
      <c r="TO106" s="295"/>
      <c r="TP106" s="295"/>
      <c r="TQ106" s="295"/>
      <c r="TR106" s="295"/>
      <c r="TS106" s="295"/>
      <c r="TT106" s="295"/>
      <c r="TU106" s="295"/>
      <c r="TV106" s="295"/>
      <c r="TW106" s="295"/>
      <c r="TX106" s="295"/>
      <c r="TY106" s="295"/>
      <c r="TZ106" s="295"/>
      <c r="UA106" s="295"/>
      <c r="UB106" s="295"/>
      <c r="UC106" s="295"/>
      <c r="UD106" s="295"/>
      <c r="UE106" s="295"/>
      <c r="UF106" s="295"/>
      <c r="UG106" s="295"/>
      <c r="UH106" s="295"/>
      <c r="UI106" s="295"/>
      <c r="UJ106" s="295"/>
      <c r="UK106" s="295"/>
      <c r="UL106" s="295"/>
      <c r="UM106" s="295"/>
      <c r="UN106" s="295"/>
      <c r="UO106" s="295"/>
      <c r="UP106" s="295"/>
      <c r="UQ106" s="295"/>
      <c r="UR106" s="295"/>
      <c r="US106" s="295"/>
      <c r="UT106" s="295"/>
      <c r="UU106" s="295"/>
      <c r="UV106" s="295"/>
      <c r="UW106" s="295"/>
      <c r="UX106" s="295"/>
      <c r="UY106" s="295"/>
      <c r="UZ106" s="295"/>
      <c r="VA106" s="295"/>
      <c r="VB106" s="295"/>
      <c r="VC106" s="295"/>
      <c r="VD106" s="295"/>
      <c r="VE106" s="295"/>
      <c r="VF106" s="295"/>
      <c r="VG106" s="295"/>
      <c r="VH106" s="295"/>
      <c r="VI106" s="295"/>
      <c r="VJ106" s="295"/>
      <c r="VK106" s="295"/>
      <c r="VL106" s="295"/>
      <c r="VM106" s="295"/>
      <c r="VN106" s="295"/>
      <c r="VO106" s="295"/>
      <c r="VP106" s="295"/>
      <c r="VQ106" s="295"/>
      <c r="VR106" s="295"/>
      <c r="VS106" s="295"/>
      <c r="VT106" s="295"/>
      <c r="VU106" s="295"/>
      <c r="VV106" s="295"/>
      <c r="VW106" s="295"/>
      <c r="VX106" s="295"/>
      <c r="VY106" s="295"/>
      <c r="VZ106" s="295"/>
      <c r="WA106" s="295"/>
      <c r="WB106" s="295"/>
      <c r="WC106" s="295"/>
      <c r="WD106" s="295"/>
      <c r="WE106" s="295"/>
      <c r="WF106" s="295"/>
      <c r="WG106" s="295"/>
      <c r="WH106" s="295"/>
      <c r="WI106" s="295"/>
      <c r="WJ106" s="295"/>
      <c r="WK106" s="295"/>
      <c r="WL106" s="295"/>
      <c r="WM106" s="295"/>
      <c r="WN106" s="295"/>
      <c r="WO106" s="295"/>
      <c r="WP106" s="295"/>
      <c r="WQ106" s="295"/>
      <c r="WR106" s="295"/>
      <c r="WS106" s="295"/>
      <c r="WT106" s="295"/>
      <c r="WU106" s="295"/>
      <c r="WV106" s="295"/>
      <c r="WW106" s="295"/>
      <c r="WX106" s="295"/>
      <c r="WY106" s="295"/>
      <c r="WZ106" s="295"/>
      <c r="XA106" s="295"/>
      <c r="XB106" s="295"/>
      <c r="XC106" s="295"/>
      <c r="XD106" s="295"/>
      <c r="XE106" s="295"/>
      <c r="XF106" s="295"/>
      <c r="XG106" s="295"/>
      <c r="XH106" s="295"/>
      <c r="XI106" s="295"/>
      <c r="XJ106" s="295"/>
      <c r="XK106" s="295"/>
      <c r="XL106" s="295"/>
      <c r="XM106" s="295"/>
      <c r="XN106" s="295"/>
      <c r="XO106" s="295"/>
      <c r="XP106" s="295"/>
      <c r="XQ106" s="295"/>
      <c r="XR106" s="295"/>
      <c r="XS106" s="295"/>
      <c r="XT106" s="295"/>
      <c r="XU106" s="295"/>
      <c r="XV106" s="295"/>
      <c r="XW106" s="295"/>
      <c r="XX106" s="295"/>
      <c r="XY106" s="295"/>
      <c r="XZ106" s="295"/>
      <c r="YA106" s="295"/>
      <c r="YB106" s="295"/>
      <c r="YC106" s="295"/>
      <c r="YD106" s="295"/>
      <c r="YE106" s="295"/>
      <c r="YF106" s="295"/>
      <c r="YG106" s="295"/>
      <c r="YH106" s="295"/>
      <c r="YI106" s="295"/>
      <c r="YJ106" s="295"/>
      <c r="YK106" s="295"/>
      <c r="YL106" s="295"/>
      <c r="YM106" s="295"/>
      <c r="YN106" s="295"/>
      <c r="YO106" s="295"/>
      <c r="YP106" s="295"/>
      <c r="YQ106" s="295"/>
      <c r="YR106" s="295"/>
      <c r="YS106" s="295"/>
      <c r="YT106" s="295"/>
      <c r="YU106" s="295"/>
      <c r="YV106" s="295"/>
      <c r="YW106" s="295"/>
      <c r="YX106" s="295"/>
      <c r="YY106" s="295"/>
      <c r="YZ106" s="295"/>
      <c r="ZA106" s="295"/>
      <c r="ZB106" s="295"/>
      <c r="ZC106" s="295"/>
      <c r="ZD106" s="295"/>
      <c r="ZE106" s="295"/>
      <c r="ZF106" s="295"/>
      <c r="ZG106" s="295"/>
      <c r="ZH106" s="295"/>
      <c r="ZI106" s="295"/>
      <c r="ZJ106" s="295"/>
      <c r="ZK106" s="295"/>
      <c r="ZL106" s="295"/>
      <c r="ZM106" s="295"/>
      <c r="ZN106" s="295"/>
      <c r="ZO106" s="295"/>
      <c r="ZP106" s="295"/>
      <c r="ZQ106" s="295"/>
      <c r="ZR106" s="295"/>
      <c r="ZS106" s="295"/>
      <c r="ZT106" s="295"/>
      <c r="ZU106" s="295"/>
      <c r="ZV106" s="295"/>
      <c r="ZW106" s="295"/>
      <c r="ZX106" s="295"/>
      <c r="ZY106" s="295"/>
      <c r="ZZ106" s="295"/>
      <c r="AAA106" s="295"/>
      <c r="AAB106" s="295"/>
      <c r="AAC106" s="295"/>
      <c r="AAD106" s="295"/>
      <c r="AAE106" s="295"/>
      <c r="AAF106" s="295"/>
      <c r="AAG106" s="295"/>
      <c r="AAH106" s="295"/>
      <c r="AAI106" s="295"/>
      <c r="AAJ106" s="295"/>
      <c r="AAK106" s="295"/>
      <c r="AAL106" s="295"/>
      <c r="AAM106" s="295"/>
      <c r="AAN106" s="295"/>
      <c r="AAO106" s="295"/>
      <c r="AAP106" s="295"/>
      <c r="AAQ106" s="295"/>
      <c r="AAR106" s="295"/>
      <c r="AAS106" s="295"/>
      <c r="AAT106" s="295"/>
      <c r="AAU106" s="295"/>
      <c r="AAV106" s="295"/>
      <c r="AAW106" s="295"/>
      <c r="AAX106" s="295"/>
      <c r="AAY106" s="295"/>
      <c r="AAZ106" s="295"/>
      <c r="ABA106" s="295"/>
      <c r="ABB106" s="295"/>
      <c r="ABC106" s="295"/>
      <c r="ABD106" s="295"/>
      <c r="ABE106" s="295"/>
      <c r="ABF106" s="295"/>
      <c r="ABG106" s="295"/>
      <c r="ABH106" s="295"/>
      <c r="ABI106" s="295"/>
      <c r="ABJ106" s="295"/>
      <c r="ABK106" s="295"/>
      <c r="ABL106" s="295"/>
      <c r="ABM106" s="295"/>
      <c r="ABN106" s="295"/>
      <c r="ABO106" s="295"/>
      <c r="ABP106" s="295"/>
      <c r="ABQ106" s="295"/>
      <c r="ABR106" s="295"/>
      <c r="ABS106" s="295"/>
      <c r="ABT106" s="295"/>
      <c r="ABU106" s="295"/>
      <c r="ABV106" s="295"/>
      <c r="ABW106" s="295"/>
      <c r="ABX106" s="295"/>
      <c r="ABY106" s="295"/>
      <c r="ABZ106" s="295"/>
      <c r="ACA106" s="295"/>
      <c r="ACB106" s="295"/>
      <c r="ACC106" s="295"/>
      <c r="ACD106" s="295"/>
      <c r="ACE106" s="295"/>
      <c r="ACF106" s="295"/>
      <c r="ACG106" s="295"/>
      <c r="ACH106" s="295"/>
      <c r="ACI106" s="295"/>
      <c r="ACJ106" s="295"/>
      <c r="ACK106" s="295"/>
      <c r="ACL106" s="295"/>
      <c r="ACM106" s="295"/>
      <c r="ACN106" s="295"/>
      <c r="ACO106" s="295"/>
      <c r="ACP106" s="295"/>
      <c r="ACQ106" s="295"/>
      <c r="ACR106" s="295"/>
      <c r="ACS106" s="295"/>
      <c r="ACT106" s="295"/>
      <c r="ACU106" s="295"/>
      <c r="ACV106" s="295"/>
      <c r="ACW106" s="295"/>
      <c r="ACX106" s="295"/>
      <c r="ACY106" s="295"/>
      <c r="ACZ106" s="295"/>
      <c r="ADA106" s="295"/>
      <c r="ADB106" s="295"/>
      <c r="ADC106" s="295"/>
      <c r="ADD106" s="295"/>
      <c r="ADE106" s="295"/>
      <c r="ADF106" s="295"/>
      <c r="ADG106" s="295"/>
      <c r="ADH106" s="295"/>
      <c r="ADI106" s="295"/>
      <c r="ADJ106" s="295"/>
      <c r="ADK106" s="295"/>
      <c r="ADL106" s="295"/>
      <c r="ADM106" s="295"/>
      <c r="ADN106" s="295"/>
      <c r="ADO106" s="295"/>
      <c r="ADP106" s="295"/>
      <c r="ADQ106" s="295"/>
      <c r="ADR106" s="295"/>
      <c r="ADS106" s="295"/>
      <c r="ADT106" s="295"/>
      <c r="ADU106" s="295"/>
      <c r="ADV106" s="295"/>
      <c r="ADW106" s="295"/>
      <c r="ADX106" s="295"/>
      <c r="ADY106" s="295"/>
      <c r="ADZ106" s="295"/>
      <c r="AEA106" s="295"/>
      <c r="AEB106" s="295"/>
      <c r="AEC106" s="295"/>
      <c r="AED106" s="295"/>
      <c r="AEE106" s="295"/>
      <c r="AEF106" s="295"/>
      <c r="AEG106" s="295"/>
      <c r="AEH106" s="295"/>
      <c r="AEI106" s="295"/>
      <c r="AEJ106" s="295"/>
      <c r="AEK106" s="295"/>
      <c r="AEL106" s="295"/>
      <c r="AEM106" s="295"/>
      <c r="AEN106" s="295"/>
      <c r="AEO106" s="295"/>
      <c r="AEP106" s="295"/>
      <c r="AEQ106" s="295"/>
      <c r="AER106" s="295"/>
      <c r="AES106" s="295"/>
      <c r="AET106" s="295"/>
      <c r="AEU106" s="295"/>
      <c r="AEV106" s="295"/>
      <c r="AEW106" s="295"/>
      <c r="AEX106" s="295"/>
      <c r="AEY106" s="295"/>
      <c r="AEZ106" s="295"/>
      <c r="AFA106" s="295"/>
      <c r="AFB106" s="295"/>
      <c r="AFC106" s="295"/>
      <c r="AFD106" s="295"/>
      <c r="AFE106" s="295"/>
      <c r="AFF106" s="295"/>
      <c r="AFG106" s="295"/>
      <c r="AFH106" s="295"/>
      <c r="AFI106" s="295"/>
      <c r="AFJ106" s="295"/>
      <c r="AFK106" s="295"/>
      <c r="AFL106" s="295"/>
      <c r="AFM106" s="295"/>
      <c r="AFN106" s="295"/>
      <c r="AFO106" s="295"/>
      <c r="AFP106" s="295"/>
      <c r="AFQ106" s="295"/>
      <c r="AFR106" s="295"/>
      <c r="AFS106" s="295"/>
      <c r="AFT106" s="295"/>
      <c r="AFU106" s="295"/>
      <c r="AFV106" s="295"/>
      <c r="AFW106" s="295"/>
      <c r="AFX106" s="295"/>
      <c r="AFY106" s="295"/>
      <c r="AFZ106" s="295"/>
      <c r="AGA106" s="295"/>
      <c r="AGB106" s="295"/>
      <c r="AGC106" s="295"/>
      <c r="AGD106" s="295"/>
      <c r="AGE106" s="295"/>
      <c r="AGF106" s="295"/>
      <c r="AGG106" s="295"/>
      <c r="AGH106" s="295"/>
      <c r="AGI106" s="295"/>
      <c r="AGJ106" s="295"/>
      <c r="AGK106" s="295"/>
      <c r="AGL106" s="295"/>
      <c r="AGM106" s="295"/>
      <c r="AGN106" s="295"/>
      <c r="AGO106" s="295"/>
      <c r="AGP106" s="295"/>
      <c r="AGQ106" s="295"/>
      <c r="AGR106" s="295"/>
      <c r="AGS106" s="295"/>
      <c r="AGT106" s="295"/>
      <c r="AGU106" s="295"/>
      <c r="AGV106" s="295"/>
      <c r="AGW106" s="295"/>
      <c r="AGX106" s="295"/>
      <c r="AGY106" s="295"/>
      <c r="AGZ106" s="295"/>
      <c r="AHA106" s="295"/>
      <c r="AHB106" s="295"/>
      <c r="AHC106" s="295"/>
      <c r="AHD106" s="295"/>
      <c r="AHE106" s="295"/>
      <c r="AHF106" s="295"/>
      <c r="AHG106" s="295"/>
      <c r="AHH106" s="295"/>
      <c r="AHI106" s="295"/>
      <c r="AHJ106" s="295"/>
      <c r="AHK106" s="295"/>
      <c r="AHL106" s="295"/>
      <c r="AHM106" s="295"/>
      <c r="AHN106" s="295"/>
      <c r="AHO106" s="295"/>
      <c r="AHP106" s="295"/>
      <c r="AHQ106" s="295"/>
      <c r="AHR106" s="295"/>
      <c r="AHS106" s="295"/>
      <c r="AHT106" s="295"/>
      <c r="AHU106" s="295"/>
      <c r="AHV106" s="295"/>
      <c r="AHW106" s="295"/>
      <c r="AHX106" s="295"/>
      <c r="AHY106" s="295"/>
      <c r="AHZ106" s="295"/>
      <c r="AIA106" s="295"/>
      <c r="AIB106" s="295"/>
      <c r="AIC106" s="295"/>
      <c r="AID106" s="295"/>
      <c r="AIE106" s="295"/>
      <c r="AIF106" s="295"/>
      <c r="AIG106" s="295"/>
      <c r="AIH106" s="295"/>
      <c r="AII106" s="295"/>
      <c r="AIJ106" s="295"/>
      <c r="AIK106" s="295"/>
      <c r="AIL106" s="295"/>
      <c r="AIM106" s="295"/>
      <c r="AIN106" s="295"/>
      <c r="AIO106" s="295"/>
      <c r="AIP106" s="295"/>
      <c r="AIQ106" s="295"/>
      <c r="AIR106" s="295"/>
      <c r="AIS106" s="295"/>
      <c r="AIT106" s="295"/>
      <c r="AIU106" s="295"/>
      <c r="AIV106" s="295"/>
      <c r="AIW106" s="295"/>
      <c r="AIX106" s="295"/>
      <c r="AIY106" s="295"/>
      <c r="AIZ106" s="295"/>
      <c r="AJA106" s="295"/>
      <c r="AJB106" s="295"/>
      <c r="AJC106" s="295"/>
      <c r="AJD106" s="295"/>
      <c r="AJE106" s="295"/>
      <c r="AJF106" s="295"/>
      <c r="AJG106" s="295"/>
      <c r="AJH106" s="295"/>
      <c r="AJI106" s="295"/>
      <c r="AJJ106" s="295"/>
      <c r="AJK106" s="295"/>
      <c r="AJL106" s="295"/>
      <c r="AJM106" s="295"/>
      <c r="AJN106" s="295"/>
      <c r="AJO106" s="295"/>
      <c r="AJP106" s="295"/>
      <c r="AJQ106" s="295"/>
      <c r="AJR106" s="295"/>
      <c r="AJS106" s="295"/>
      <c r="AJT106" s="295"/>
      <c r="AJU106" s="295"/>
      <c r="AJV106" s="295"/>
      <c r="AJW106" s="295"/>
      <c r="AJX106" s="295"/>
      <c r="AJY106" s="295"/>
      <c r="AJZ106" s="295"/>
      <c r="AKA106" s="295"/>
      <c r="AKB106" s="295"/>
      <c r="AKC106" s="295"/>
      <c r="AKD106" s="295"/>
      <c r="AKE106" s="295"/>
      <c r="AKF106" s="295"/>
      <c r="AKG106" s="295"/>
      <c r="AKH106" s="295"/>
      <c r="AKI106" s="295"/>
      <c r="AKJ106" s="295"/>
      <c r="AKK106" s="295"/>
      <c r="AKL106" s="295"/>
      <c r="AKM106" s="295"/>
      <c r="AKN106" s="295"/>
      <c r="AKO106" s="295"/>
      <c r="AKP106" s="295"/>
      <c r="AKQ106" s="295"/>
      <c r="AKR106" s="295"/>
      <c r="AKS106" s="295"/>
      <c r="AKT106" s="295"/>
      <c r="AKU106" s="295"/>
      <c r="AKV106" s="295"/>
      <c r="AKW106" s="295"/>
      <c r="AKX106" s="295"/>
      <c r="AKY106" s="295"/>
      <c r="AKZ106" s="295"/>
      <c r="ALA106" s="295"/>
      <c r="ALB106" s="295"/>
      <c r="ALC106" s="295"/>
      <c r="ALD106" s="295"/>
      <c r="ALE106" s="295"/>
      <c r="ALF106" s="295"/>
      <c r="ALG106" s="295"/>
      <c r="ALH106" s="295"/>
      <c r="ALI106" s="295"/>
      <c r="ALJ106" s="295"/>
      <c r="ALK106" s="295"/>
      <c r="ALL106" s="295"/>
      <c r="ALM106" s="295"/>
      <c r="ALN106" s="295"/>
      <c r="ALO106" s="295"/>
      <c r="ALP106" s="295"/>
      <c r="ALQ106" s="295"/>
      <c r="ALR106" s="295"/>
      <c r="ALS106" s="295"/>
      <c r="ALT106" s="295"/>
      <c r="ALU106" s="295"/>
      <c r="ALV106" s="295"/>
      <c r="ALW106" s="295"/>
      <c r="ALX106" s="295"/>
      <c r="ALY106" s="295"/>
      <c r="ALZ106" s="295"/>
      <c r="AMA106" s="295"/>
      <c r="AMB106" s="295"/>
    </row>
    <row r="107" spans="1:1024" customFormat="1" ht="38.25" customHeight="1">
      <c r="B107" s="276" t="s">
        <v>192</v>
      </c>
      <c r="C107" s="277" t="s">
        <v>41</v>
      </c>
      <c r="D107" s="282">
        <v>160334</v>
      </c>
      <c r="E107" s="283" t="s">
        <v>193</v>
      </c>
      <c r="F107" s="277" t="s">
        <v>44</v>
      </c>
      <c r="G107" s="280">
        <f>'Lista-SPDA'!E7</f>
        <v>14</v>
      </c>
      <c r="H107" s="281">
        <f t="shared" si="21"/>
        <v>57.52</v>
      </c>
      <c r="I107" s="294">
        <f t="shared" si="19"/>
        <v>805.28</v>
      </c>
      <c r="J107" s="295"/>
      <c r="K107" s="296">
        <v>43.17</v>
      </c>
      <c r="L107" s="254">
        <f t="shared" si="20"/>
        <v>57.52</v>
      </c>
      <c r="M107" s="295"/>
      <c r="N107" s="299"/>
      <c r="O107" s="298"/>
      <c r="P107" s="295"/>
      <c r="Q107" s="295"/>
      <c r="R107" s="295"/>
      <c r="S107" s="295"/>
      <c r="T107" s="295"/>
      <c r="U107" s="295"/>
      <c r="V107" s="295"/>
      <c r="W107" s="295"/>
      <c r="X107" s="295"/>
      <c r="Y107" s="295"/>
      <c r="Z107" s="295"/>
      <c r="AA107" s="295"/>
      <c r="AB107" s="295"/>
      <c r="AC107" s="295"/>
      <c r="AD107" s="295"/>
      <c r="AE107" s="295"/>
      <c r="AF107" s="295"/>
      <c r="AG107" s="295"/>
      <c r="AH107" s="295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5"/>
      <c r="AS107" s="295"/>
      <c r="AT107" s="295"/>
      <c r="AU107" s="295"/>
      <c r="AV107" s="295"/>
      <c r="AW107" s="295"/>
      <c r="AX107" s="295"/>
      <c r="AY107" s="295"/>
      <c r="AZ107" s="295"/>
      <c r="BA107" s="295"/>
      <c r="BB107" s="295"/>
      <c r="BC107" s="295"/>
      <c r="BD107" s="295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5"/>
      <c r="BO107" s="295"/>
      <c r="BP107" s="295"/>
      <c r="BQ107" s="295"/>
      <c r="BR107" s="295"/>
      <c r="BS107" s="295"/>
      <c r="BT107" s="295"/>
      <c r="BU107" s="295"/>
      <c r="BV107" s="295"/>
      <c r="BW107" s="295"/>
      <c r="BX107" s="295"/>
      <c r="BY107" s="295"/>
      <c r="BZ107" s="295"/>
      <c r="CA107" s="295"/>
      <c r="CB107" s="295"/>
      <c r="CC107" s="295"/>
      <c r="CD107" s="295"/>
      <c r="CE107" s="295"/>
      <c r="CF107" s="295"/>
      <c r="CG107" s="295"/>
      <c r="CH107" s="295"/>
      <c r="CI107" s="295"/>
      <c r="CJ107" s="295"/>
      <c r="CK107" s="295"/>
      <c r="CL107" s="295"/>
      <c r="CM107" s="295"/>
      <c r="CN107" s="295"/>
      <c r="CO107" s="295"/>
      <c r="CP107" s="295"/>
      <c r="CQ107" s="295"/>
      <c r="CR107" s="295"/>
      <c r="CS107" s="295"/>
      <c r="CT107" s="295"/>
      <c r="CU107" s="295"/>
      <c r="CV107" s="295"/>
      <c r="CW107" s="295"/>
      <c r="CX107" s="295"/>
      <c r="CY107" s="295"/>
      <c r="CZ107" s="295"/>
      <c r="DA107" s="295"/>
      <c r="DB107" s="295"/>
      <c r="DC107" s="295"/>
      <c r="DD107" s="295"/>
      <c r="DE107" s="295"/>
      <c r="DF107" s="295"/>
      <c r="DG107" s="295"/>
      <c r="DH107" s="295"/>
      <c r="DI107" s="295"/>
      <c r="DJ107" s="295"/>
      <c r="DK107" s="295"/>
      <c r="DL107" s="295"/>
      <c r="DM107" s="295"/>
      <c r="DN107" s="295"/>
      <c r="DO107" s="295"/>
      <c r="DP107" s="295"/>
      <c r="DQ107" s="295"/>
      <c r="DR107" s="295"/>
      <c r="DS107" s="295"/>
      <c r="DT107" s="295"/>
      <c r="DU107" s="295"/>
      <c r="DV107" s="295"/>
      <c r="DW107" s="295"/>
      <c r="DX107" s="295"/>
      <c r="DY107" s="295"/>
      <c r="DZ107" s="295"/>
      <c r="EA107" s="295"/>
      <c r="EB107" s="295"/>
      <c r="EC107" s="295"/>
      <c r="ED107" s="295"/>
      <c r="EE107" s="295"/>
      <c r="EF107" s="295"/>
      <c r="EG107" s="295"/>
      <c r="EH107" s="295"/>
      <c r="EI107" s="295"/>
      <c r="EJ107" s="295"/>
      <c r="EK107" s="295"/>
      <c r="EL107" s="295"/>
      <c r="EM107" s="295"/>
      <c r="EN107" s="295"/>
      <c r="EO107" s="295"/>
      <c r="EP107" s="295"/>
      <c r="EQ107" s="295"/>
      <c r="ER107" s="295"/>
      <c r="ES107" s="295"/>
      <c r="ET107" s="295"/>
      <c r="EU107" s="295"/>
      <c r="EV107" s="295"/>
      <c r="EW107" s="295"/>
      <c r="EX107" s="295"/>
      <c r="EY107" s="295"/>
      <c r="EZ107" s="295"/>
      <c r="FA107" s="295"/>
      <c r="FB107" s="295"/>
      <c r="FC107" s="295"/>
      <c r="FD107" s="295"/>
      <c r="FE107" s="295"/>
      <c r="FF107" s="295"/>
      <c r="FG107" s="295"/>
      <c r="FH107" s="295"/>
      <c r="FI107" s="295"/>
      <c r="FJ107" s="295"/>
      <c r="FK107" s="295"/>
      <c r="FL107" s="295"/>
      <c r="FM107" s="295"/>
      <c r="FN107" s="295"/>
      <c r="FO107" s="295"/>
      <c r="FP107" s="295"/>
      <c r="FQ107" s="295"/>
      <c r="FR107" s="295"/>
      <c r="FS107" s="295"/>
      <c r="FT107" s="295"/>
      <c r="FU107" s="295"/>
      <c r="FV107" s="295"/>
      <c r="FW107" s="295"/>
      <c r="FX107" s="295"/>
      <c r="FY107" s="295"/>
      <c r="FZ107" s="295"/>
      <c r="GA107" s="295"/>
      <c r="GB107" s="295"/>
      <c r="GC107" s="295"/>
      <c r="GD107" s="295"/>
      <c r="GE107" s="295"/>
      <c r="GF107" s="295"/>
      <c r="GG107" s="295"/>
      <c r="GH107" s="295"/>
      <c r="GI107" s="295"/>
      <c r="GJ107" s="295"/>
      <c r="GK107" s="295"/>
      <c r="GL107" s="295"/>
      <c r="GM107" s="295"/>
      <c r="GN107" s="295"/>
      <c r="GO107" s="295"/>
      <c r="GP107" s="295"/>
      <c r="GQ107" s="295"/>
      <c r="GR107" s="295"/>
      <c r="GS107" s="295"/>
      <c r="GT107" s="295"/>
      <c r="GU107" s="295"/>
      <c r="GV107" s="295"/>
      <c r="GW107" s="295"/>
      <c r="GX107" s="295"/>
      <c r="GY107" s="295"/>
      <c r="GZ107" s="295"/>
      <c r="HA107" s="295"/>
      <c r="HB107" s="295"/>
      <c r="HC107" s="295"/>
      <c r="HD107" s="295"/>
      <c r="HE107" s="295"/>
      <c r="HF107" s="295"/>
      <c r="HG107" s="295"/>
      <c r="HH107" s="295"/>
      <c r="HI107" s="295"/>
      <c r="HJ107" s="295"/>
      <c r="HK107" s="295"/>
      <c r="HL107" s="295"/>
      <c r="HM107" s="295"/>
      <c r="HN107" s="295"/>
      <c r="HO107" s="295"/>
      <c r="HP107" s="295"/>
      <c r="HQ107" s="295"/>
      <c r="HR107" s="295"/>
      <c r="HS107" s="295"/>
      <c r="HT107" s="295"/>
      <c r="HU107" s="295"/>
      <c r="HV107" s="295"/>
      <c r="HW107" s="295"/>
      <c r="HX107" s="295"/>
      <c r="HY107" s="295"/>
      <c r="HZ107" s="295"/>
      <c r="IA107" s="295"/>
      <c r="IB107" s="295"/>
      <c r="IC107" s="295"/>
      <c r="ID107" s="295"/>
      <c r="IE107" s="295"/>
      <c r="IF107" s="295"/>
      <c r="IG107" s="295"/>
      <c r="IH107" s="295"/>
      <c r="II107" s="295"/>
      <c r="IJ107" s="295"/>
      <c r="IK107" s="295"/>
      <c r="IL107" s="295"/>
      <c r="IM107" s="295"/>
      <c r="IN107" s="295"/>
      <c r="IO107" s="295"/>
      <c r="IP107" s="295"/>
      <c r="IQ107" s="295"/>
      <c r="IR107" s="295"/>
      <c r="IS107" s="295"/>
      <c r="IT107" s="295"/>
      <c r="IU107" s="295"/>
      <c r="IV107" s="295"/>
      <c r="IW107" s="295"/>
      <c r="IX107" s="295"/>
      <c r="IY107" s="295"/>
      <c r="IZ107" s="295"/>
      <c r="JA107" s="295"/>
      <c r="JB107" s="295"/>
      <c r="JC107" s="295"/>
      <c r="JD107" s="295"/>
      <c r="JE107" s="295"/>
      <c r="JF107" s="295"/>
      <c r="JG107" s="295"/>
      <c r="JH107" s="295"/>
      <c r="JI107" s="295"/>
      <c r="JJ107" s="295"/>
      <c r="JK107" s="295"/>
      <c r="JL107" s="295"/>
      <c r="JM107" s="295"/>
      <c r="JN107" s="295"/>
      <c r="JO107" s="295"/>
      <c r="JP107" s="295"/>
      <c r="JQ107" s="295"/>
      <c r="JR107" s="295"/>
      <c r="JS107" s="295"/>
      <c r="JT107" s="295"/>
      <c r="JU107" s="295"/>
      <c r="JV107" s="295"/>
      <c r="JW107" s="295"/>
      <c r="JX107" s="295"/>
      <c r="JY107" s="295"/>
      <c r="JZ107" s="295"/>
      <c r="KA107" s="295"/>
      <c r="KB107" s="295"/>
      <c r="KC107" s="295"/>
      <c r="KD107" s="295"/>
      <c r="KE107" s="295"/>
      <c r="KF107" s="295"/>
      <c r="KG107" s="295"/>
      <c r="KH107" s="295"/>
      <c r="KI107" s="295"/>
      <c r="KJ107" s="295"/>
      <c r="KK107" s="295"/>
      <c r="KL107" s="295"/>
      <c r="KM107" s="295"/>
      <c r="KN107" s="295"/>
      <c r="KO107" s="295"/>
      <c r="KP107" s="295"/>
      <c r="KQ107" s="295"/>
      <c r="KR107" s="295"/>
      <c r="KS107" s="295"/>
      <c r="KT107" s="295"/>
      <c r="KU107" s="295"/>
      <c r="KV107" s="295"/>
      <c r="KW107" s="295"/>
      <c r="KX107" s="295"/>
      <c r="KY107" s="295"/>
      <c r="KZ107" s="295"/>
      <c r="LA107" s="295"/>
      <c r="LB107" s="295"/>
      <c r="LC107" s="295"/>
      <c r="LD107" s="295"/>
      <c r="LE107" s="295"/>
      <c r="LF107" s="295"/>
      <c r="LG107" s="295"/>
      <c r="LH107" s="295"/>
      <c r="LI107" s="295"/>
      <c r="LJ107" s="295"/>
      <c r="LK107" s="295"/>
      <c r="LL107" s="295"/>
      <c r="LM107" s="295"/>
      <c r="LN107" s="295"/>
      <c r="LO107" s="295"/>
      <c r="LP107" s="295"/>
      <c r="LQ107" s="295"/>
      <c r="LR107" s="295"/>
      <c r="LS107" s="295"/>
      <c r="LT107" s="295"/>
      <c r="LU107" s="295"/>
      <c r="LV107" s="295"/>
      <c r="LW107" s="295"/>
      <c r="LX107" s="295"/>
      <c r="LY107" s="295"/>
      <c r="LZ107" s="295"/>
      <c r="MA107" s="295"/>
      <c r="MB107" s="295"/>
      <c r="MC107" s="295"/>
      <c r="MD107" s="295"/>
      <c r="ME107" s="295"/>
      <c r="MF107" s="295"/>
      <c r="MG107" s="295"/>
      <c r="MH107" s="295"/>
      <c r="MI107" s="295"/>
      <c r="MJ107" s="295"/>
      <c r="MK107" s="295"/>
      <c r="ML107" s="295"/>
      <c r="MM107" s="295"/>
      <c r="MN107" s="295"/>
      <c r="MO107" s="295"/>
      <c r="MP107" s="295"/>
      <c r="MQ107" s="295"/>
      <c r="MR107" s="295"/>
      <c r="MS107" s="295"/>
      <c r="MT107" s="295"/>
      <c r="MU107" s="295"/>
      <c r="MV107" s="295"/>
      <c r="MW107" s="295"/>
      <c r="MX107" s="295"/>
      <c r="MY107" s="295"/>
      <c r="MZ107" s="295"/>
      <c r="NA107" s="295"/>
      <c r="NB107" s="295"/>
      <c r="NC107" s="295"/>
      <c r="ND107" s="295"/>
      <c r="NE107" s="295"/>
      <c r="NF107" s="295"/>
      <c r="NG107" s="295"/>
      <c r="NH107" s="295"/>
      <c r="NI107" s="295"/>
      <c r="NJ107" s="295"/>
      <c r="NK107" s="295"/>
      <c r="NL107" s="295"/>
      <c r="NM107" s="295"/>
      <c r="NN107" s="295"/>
      <c r="NO107" s="295"/>
      <c r="NP107" s="295"/>
      <c r="NQ107" s="295"/>
      <c r="NR107" s="295"/>
      <c r="NS107" s="295"/>
      <c r="NT107" s="295"/>
      <c r="NU107" s="295"/>
      <c r="NV107" s="295"/>
      <c r="NW107" s="295"/>
      <c r="NX107" s="295"/>
      <c r="NY107" s="295"/>
      <c r="NZ107" s="295"/>
      <c r="OA107" s="295"/>
      <c r="OB107" s="295"/>
      <c r="OC107" s="295"/>
      <c r="OD107" s="295"/>
      <c r="OE107" s="295"/>
      <c r="OF107" s="295"/>
      <c r="OG107" s="295"/>
      <c r="OH107" s="295"/>
      <c r="OI107" s="295"/>
      <c r="OJ107" s="295"/>
      <c r="OK107" s="295"/>
      <c r="OL107" s="295"/>
      <c r="OM107" s="295"/>
      <c r="ON107" s="295"/>
      <c r="OO107" s="295"/>
      <c r="OP107" s="295"/>
      <c r="OQ107" s="295"/>
      <c r="OR107" s="295"/>
      <c r="OS107" s="295"/>
      <c r="OT107" s="295"/>
      <c r="OU107" s="295"/>
      <c r="OV107" s="295"/>
      <c r="OW107" s="295"/>
      <c r="OX107" s="295"/>
      <c r="OY107" s="295"/>
      <c r="OZ107" s="295"/>
      <c r="PA107" s="295"/>
      <c r="PB107" s="295"/>
      <c r="PC107" s="295"/>
      <c r="PD107" s="295"/>
      <c r="PE107" s="295"/>
      <c r="PF107" s="295"/>
      <c r="PG107" s="295"/>
      <c r="PH107" s="295"/>
      <c r="PI107" s="295"/>
      <c r="PJ107" s="295"/>
      <c r="PK107" s="295"/>
      <c r="PL107" s="295"/>
      <c r="PM107" s="295"/>
      <c r="PN107" s="295"/>
      <c r="PO107" s="295"/>
      <c r="PP107" s="295"/>
      <c r="PQ107" s="295"/>
      <c r="PR107" s="295"/>
      <c r="PS107" s="295"/>
      <c r="PT107" s="295"/>
      <c r="PU107" s="295"/>
      <c r="PV107" s="295"/>
      <c r="PW107" s="295"/>
      <c r="PX107" s="295"/>
      <c r="PY107" s="295"/>
      <c r="PZ107" s="295"/>
      <c r="QA107" s="295"/>
      <c r="QB107" s="295"/>
      <c r="QC107" s="295"/>
      <c r="QD107" s="295"/>
      <c r="QE107" s="295"/>
      <c r="QF107" s="295"/>
      <c r="QG107" s="295"/>
      <c r="QH107" s="295"/>
      <c r="QI107" s="295"/>
      <c r="QJ107" s="295"/>
      <c r="QK107" s="295"/>
      <c r="QL107" s="295"/>
      <c r="QM107" s="295"/>
      <c r="QN107" s="295"/>
      <c r="QO107" s="295"/>
      <c r="QP107" s="295"/>
      <c r="QQ107" s="295"/>
      <c r="QR107" s="295"/>
      <c r="QS107" s="295"/>
      <c r="QT107" s="295"/>
      <c r="QU107" s="295"/>
      <c r="QV107" s="295"/>
      <c r="QW107" s="295"/>
      <c r="QX107" s="295"/>
      <c r="QY107" s="295"/>
      <c r="QZ107" s="295"/>
      <c r="RA107" s="295"/>
      <c r="RB107" s="295"/>
      <c r="RC107" s="295"/>
      <c r="RD107" s="295"/>
      <c r="RE107" s="295"/>
      <c r="RF107" s="295"/>
      <c r="RG107" s="295"/>
      <c r="RH107" s="295"/>
      <c r="RI107" s="295"/>
      <c r="RJ107" s="295"/>
      <c r="RK107" s="295"/>
      <c r="RL107" s="295"/>
      <c r="RM107" s="295"/>
      <c r="RN107" s="295"/>
      <c r="RO107" s="295"/>
      <c r="RP107" s="295"/>
      <c r="RQ107" s="295"/>
      <c r="RR107" s="295"/>
      <c r="RS107" s="295"/>
      <c r="RT107" s="295"/>
      <c r="RU107" s="295"/>
      <c r="RV107" s="295"/>
      <c r="RW107" s="295"/>
      <c r="RX107" s="295"/>
      <c r="RY107" s="295"/>
      <c r="RZ107" s="295"/>
      <c r="SA107" s="295"/>
      <c r="SB107" s="295"/>
      <c r="SC107" s="295"/>
      <c r="SD107" s="295"/>
      <c r="SE107" s="295"/>
      <c r="SF107" s="295"/>
      <c r="SG107" s="295"/>
      <c r="SH107" s="295"/>
      <c r="SI107" s="295"/>
      <c r="SJ107" s="295"/>
      <c r="SK107" s="295"/>
      <c r="SL107" s="295"/>
      <c r="SM107" s="295"/>
      <c r="SN107" s="295"/>
      <c r="SO107" s="295"/>
      <c r="SP107" s="295"/>
      <c r="SQ107" s="295"/>
      <c r="SR107" s="295"/>
      <c r="SS107" s="295"/>
      <c r="ST107" s="295"/>
      <c r="SU107" s="295"/>
      <c r="SV107" s="295"/>
      <c r="SW107" s="295"/>
      <c r="SX107" s="295"/>
      <c r="SY107" s="295"/>
      <c r="SZ107" s="295"/>
      <c r="TA107" s="295"/>
      <c r="TB107" s="295"/>
      <c r="TC107" s="295"/>
      <c r="TD107" s="295"/>
      <c r="TE107" s="295"/>
      <c r="TF107" s="295"/>
      <c r="TG107" s="295"/>
      <c r="TH107" s="295"/>
      <c r="TI107" s="295"/>
      <c r="TJ107" s="295"/>
      <c r="TK107" s="295"/>
      <c r="TL107" s="295"/>
      <c r="TM107" s="295"/>
      <c r="TN107" s="295"/>
      <c r="TO107" s="295"/>
      <c r="TP107" s="295"/>
      <c r="TQ107" s="295"/>
      <c r="TR107" s="295"/>
      <c r="TS107" s="295"/>
      <c r="TT107" s="295"/>
      <c r="TU107" s="295"/>
      <c r="TV107" s="295"/>
      <c r="TW107" s="295"/>
      <c r="TX107" s="295"/>
      <c r="TY107" s="295"/>
      <c r="TZ107" s="295"/>
      <c r="UA107" s="295"/>
      <c r="UB107" s="295"/>
      <c r="UC107" s="295"/>
      <c r="UD107" s="295"/>
      <c r="UE107" s="295"/>
      <c r="UF107" s="295"/>
      <c r="UG107" s="295"/>
      <c r="UH107" s="295"/>
      <c r="UI107" s="295"/>
      <c r="UJ107" s="295"/>
      <c r="UK107" s="295"/>
      <c r="UL107" s="295"/>
      <c r="UM107" s="295"/>
      <c r="UN107" s="295"/>
      <c r="UO107" s="295"/>
      <c r="UP107" s="295"/>
      <c r="UQ107" s="295"/>
      <c r="UR107" s="295"/>
      <c r="US107" s="295"/>
      <c r="UT107" s="295"/>
      <c r="UU107" s="295"/>
      <c r="UV107" s="295"/>
      <c r="UW107" s="295"/>
      <c r="UX107" s="295"/>
      <c r="UY107" s="295"/>
      <c r="UZ107" s="295"/>
      <c r="VA107" s="295"/>
      <c r="VB107" s="295"/>
      <c r="VC107" s="295"/>
      <c r="VD107" s="295"/>
      <c r="VE107" s="295"/>
      <c r="VF107" s="295"/>
      <c r="VG107" s="295"/>
      <c r="VH107" s="295"/>
      <c r="VI107" s="295"/>
      <c r="VJ107" s="295"/>
      <c r="VK107" s="295"/>
      <c r="VL107" s="295"/>
      <c r="VM107" s="295"/>
      <c r="VN107" s="295"/>
      <c r="VO107" s="295"/>
      <c r="VP107" s="295"/>
      <c r="VQ107" s="295"/>
      <c r="VR107" s="295"/>
      <c r="VS107" s="295"/>
      <c r="VT107" s="295"/>
      <c r="VU107" s="295"/>
      <c r="VV107" s="295"/>
      <c r="VW107" s="295"/>
      <c r="VX107" s="295"/>
      <c r="VY107" s="295"/>
      <c r="VZ107" s="295"/>
      <c r="WA107" s="295"/>
      <c r="WB107" s="295"/>
      <c r="WC107" s="295"/>
      <c r="WD107" s="295"/>
      <c r="WE107" s="295"/>
      <c r="WF107" s="295"/>
      <c r="WG107" s="295"/>
      <c r="WH107" s="295"/>
      <c r="WI107" s="295"/>
      <c r="WJ107" s="295"/>
      <c r="WK107" s="295"/>
      <c r="WL107" s="295"/>
      <c r="WM107" s="295"/>
      <c r="WN107" s="295"/>
      <c r="WO107" s="295"/>
      <c r="WP107" s="295"/>
      <c r="WQ107" s="295"/>
      <c r="WR107" s="295"/>
      <c r="WS107" s="295"/>
      <c r="WT107" s="295"/>
      <c r="WU107" s="295"/>
      <c r="WV107" s="295"/>
      <c r="WW107" s="295"/>
      <c r="WX107" s="295"/>
      <c r="WY107" s="295"/>
      <c r="WZ107" s="295"/>
      <c r="XA107" s="295"/>
      <c r="XB107" s="295"/>
      <c r="XC107" s="295"/>
      <c r="XD107" s="295"/>
      <c r="XE107" s="295"/>
      <c r="XF107" s="295"/>
      <c r="XG107" s="295"/>
      <c r="XH107" s="295"/>
      <c r="XI107" s="295"/>
      <c r="XJ107" s="295"/>
      <c r="XK107" s="295"/>
      <c r="XL107" s="295"/>
      <c r="XM107" s="295"/>
      <c r="XN107" s="295"/>
      <c r="XO107" s="295"/>
      <c r="XP107" s="295"/>
      <c r="XQ107" s="295"/>
      <c r="XR107" s="295"/>
      <c r="XS107" s="295"/>
      <c r="XT107" s="295"/>
      <c r="XU107" s="295"/>
      <c r="XV107" s="295"/>
      <c r="XW107" s="295"/>
      <c r="XX107" s="295"/>
      <c r="XY107" s="295"/>
      <c r="XZ107" s="295"/>
      <c r="YA107" s="295"/>
      <c r="YB107" s="295"/>
      <c r="YC107" s="295"/>
      <c r="YD107" s="295"/>
      <c r="YE107" s="295"/>
      <c r="YF107" s="295"/>
      <c r="YG107" s="295"/>
      <c r="YH107" s="295"/>
      <c r="YI107" s="295"/>
      <c r="YJ107" s="295"/>
      <c r="YK107" s="295"/>
      <c r="YL107" s="295"/>
      <c r="YM107" s="295"/>
      <c r="YN107" s="295"/>
      <c r="YO107" s="295"/>
      <c r="YP107" s="295"/>
      <c r="YQ107" s="295"/>
      <c r="YR107" s="295"/>
      <c r="YS107" s="295"/>
      <c r="YT107" s="295"/>
      <c r="YU107" s="295"/>
      <c r="YV107" s="295"/>
      <c r="YW107" s="295"/>
      <c r="YX107" s="295"/>
      <c r="YY107" s="295"/>
      <c r="YZ107" s="295"/>
      <c r="ZA107" s="295"/>
      <c r="ZB107" s="295"/>
      <c r="ZC107" s="295"/>
      <c r="ZD107" s="295"/>
      <c r="ZE107" s="295"/>
      <c r="ZF107" s="295"/>
      <c r="ZG107" s="295"/>
      <c r="ZH107" s="295"/>
      <c r="ZI107" s="295"/>
      <c r="ZJ107" s="295"/>
      <c r="ZK107" s="295"/>
      <c r="ZL107" s="295"/>
      <c r="ZM107" s="295"/>
      <c r="ZN107" s="295"/>
      <c r="ZO107" s="295"/>
      <c r="ZP107" s="295"/>
      <c r="ZQ107" s="295"/>
      <c r="ZR107" s="295"/>
      <c r="ZS107" s="295"/>
      <c r="ZT107" s="295"/>
      <c r="ZU107" s="295"/>
      <c r="ZV107" s="295"/>
      <c r="ZW107" s="295"/>
      <c r="ZX107" s="295"/>
      <c r="ZY107" s="295"/>
      <c r="ZZ107" s="295"/>
      <c r="AAA107" s="295"/>
      <c r="AAB107" s="295"/>
      <c r="AAC107" s="295"/>
      <c r="AAD107" s="295"/>
      <c r="AAE107" s="295"/>
      <c r="AAF107" s="295"/>
      <c r="AAG107" s="295"/>
      <c r="AAH107" s="295"/>
      <c r="AAI107" s="295"/>
      <c r="AAJ107" s="295"/>
      <c r="AAK107" s="295"/>
      <c r="AAL107" s="295"/>
      <c r="AAM107" s="295"/>
      <c r="AAN107" s="295"/>
      <c r="AAO107" s="295"/>
      <c r="AAP107" s="295"/>
      <c r="AAQ107" s="295"/>
      <c r="AAR107" s="295"/>
      <c r="AAS107" s="295"/>
      <c r="AAT107" s="295"/>
      <c r="AAU107" s="295"/>
      <c r="AAV107" s="295"/>
      <c r="AAW107" s="295"/>
      <c r="AAX107" s="295"/>
      <c r="AAY107" s="295"/>
      <c r="AAZ107" s="295"/>
      <c r="ABA107" s="295"/>
      <c r="ABB107" s="295"/>
      <c r="ABC107" s="295"/>
      <c r="ABD107" s="295"/>
      <c r="ABE107" s="295"/>
      <c r="ABF107" s="295"/>
      <c r="ABG107" s="295"/>
      <c r="ABH107" s="295"/>
      <c r="ABI107" s="295"/>
      <c r="ABJ107" s="295"/>
      <c r="ABK107" s="295"/>
      <c r="ABL107" s="295"/>
      <c r="ABM107" s="295"/>
      <c r="ABN107" s="295"/>
      <c r="ABO107" s="295"/>
      <c r="ABP107" s="295"/>
      <c r="ABQ107" s="295"/>
      <c r="ABR107" s="295"/>
      <c r="ABS107" s="295"/>
      <c r="ABT107" s="295"/>
      <c r="ABU107" s="295"/>
      <c r="ABV107" s="295"/>
      <c r="ABW107" s="295"/>
      <c r="ABX107" s="295"/>
      <c r="ABY107" s="295"/>
      <c r="ABZ107" s="295"/>
      <c r="ACA107" s="295"/>
      <c r="ACB107" s="295"/>
      <c r="ACC107" s="295"/>
      <c r="ACD107" s="295"/>
      <c r="ACE107" s="295"/>
      <c r="ACF107" s="295"/>
      <c r="ACG107" s="295"/>
      <c r="ACH107" s="295"/>
      <c r="ACI107" s="295"/>
      <c r="ACJ107" s="295"/>
      <c r="ACK107" s="295"/>
      <c r="ACL107" s="295"/>
      <c r="ACM107" s="295"/>
      <c r="ACN107" s="295"/>
      <c r="ACO107" s="295"/>
      <c r="ACP107" s="295"/>
      <c r="ACQ107" s="295"/>
      <c r="ACR107" s="295"/>
      <c r="ACS107" s="295"/>
      <c r="ACT107" s="295"/>
      <c r="ACU107" s="295"/>
      <c r="ACV107" s="295"/>
      <c r="ACW107" s="295"/>
      <c r="ACX107" s="295"/>
      <c r="ACY107" s="295"/>
      <c r="ACZ107" s="295"/>
      <c r="ADA107" s="295"/>
      <c r="ADB107" s="295"/>
      <c r="ADC107" s="295"/>
      <c r="ADD107" s="295"/>
      <c r="ADE107" s="295"/>
      <c r="ADF107" s="295"/>
      <c r="ADG107" s="295"/>
      <c r="ADH107" s="295"/>
      <c r="ADI107" s="295"/>
      <c r="ADJ107" s="295"/>
      <c r="ADK107" s="295"/>
      <c r="ADL107" s="295"/>
      <c r="ADM107" s="295"/>
      <c r="ADN107" s="295"/>
      <c r="ADO107" s="295"/>
      <c r="ADP107" s="295"/>
      <c r="ADQ107" s="295"/>
      <c r="ADR107" s="295"/>
      <c r="ADS107" s="295"/>
      <c r="ADT107" s="295"/>
      <c r="ADU107" s="295"/>
      <c r="ADV107" s="295"/>
      <c r="ADW107" s="295"/>
      <c r="ADX107" s="295"/>
      <c r="ADY107" s="295"/>
      <c r="ADZ107" s="295"/>
      <c r="AEA107" s="295"/>
      <c r="AEB107" s="295"/>
      <c r="AEC107" s="295"/>
      <c r="AED107" s="295"/>
      <c r="AEE107" s="295"/>
      <c r="AEF107" s="295"/>
      <c r="AEG107" s="295"/>
      <c r="AEH107" s="295"/>
      <c r="AEI107" s="295"/>
      <c r="AEJ107" s="295"/>
      <c r="AEK107" s="295"/>
      <c r="AEL107" s="295"/>
      <c r="AEM107" s="295"/>
      <c r="AEN107" s="295"/>
      <c r="AEO107" s="295"/>
      <c r="AEP107" s="295"/>
      <c r="AEQ107" s="295"/>
      <c r="AER107" s="295"/>
      <c r="AES107" s="295"/>
      <c r="AET107" s="295"/>
      <c r="AEU107" s="295"/>
      <c r="AEV107" s="295"/>
      <c r="AEW107" s="295"/>
      <c r="AEX107" s="295"/>
      <c r="AEY107" s="295"/>
      <c r="AEZ107" s="295"/>
      <c r="AFA107" s="295"/>
      <c r="AFB107" s="295"/>
      <c r="AFC107" s="295"/>
      <c r="AFD107" s="295"/>
      <c r="AFE107" s="295"/>
      <c r="AFF107" s="295"/>
      <c r="AFG107" s="295"/>
      <c r="AFH107" s="295"/>
      <c r="AFI107" s="295"/>
      <c r="AFJ107" s="295"/>
      <c r="AFK107" s="295"/>
      <c r="AFL107" s="295"/>
      <c r="AFM107" s="295"/>
      <c r="AFN107" s="295"/>
      <c r="AFO107" s="295"/>
      <c r="AFP107" s="295"/>
      <c r="AFQ107" s="295"/>
      <c r="AFR107" s="295"/>
      <c r="AFS107" s="295"/>
      <c r="AFT107" s="295"/>
      <c r="AFU107" s="295"/>
      <c r="AFV107" s="295"/>
      <c r="AFW107" s="295"/>
      <c r="AFX107" s="295"/>
      <c r="AFY107" s="295"/>
      <c r="AFZ107" s="295"/>
      <c r="AGA107" s="295"/>
      <c r="AGB107" s="295"/>
      <c r="AGC107" s="295"/>
      <c r="AGD107" s="295"/>
      <c r="AGE107" s="295"/>
      <c r="AGF107" s="295"/>
      <c r="AGG107" s="295"/>
      <c r="AGH107" s="295"/>
      <c r="AGI107" s="295"/>
      <c r="AGJ107" s="295"/>
      <c r="AGK107" s="295"/>
      <c r="AGL107" s="295"/>
      <c r="AGM107" s="295"/>
      <c r="AGN107" s="295"/>
      <c r="AGO107" s="295"/>
      <c r="AGP107" s="295"/>
      <c r="AGQ107" s="295"/>
      <c r="AGR107" s="295"/>
      <c r="AGS107" s="295"/>
      <c r="AGT107" s="295"/>
      <c r="AGU107" s="295"/>
      <c r="AGV107" s="295"/>
      <c r="AGW107" s="295"/>
      <c r="AGX107" s="295"/>
      <c r="AGY107" s="295"/>
      <c r="AGZ107" s="295"/>
      <c r="AHA107" s="295"/>
      <c r="AHB107" s="295"/>
      <c r="AHC107" s="295"/>
      <c r="AHD107" s="295"/>
      <c r="AHE107" s="295"/>
      <c r="AHF107" s="295"/>
      <c r="AHG107" s="295"/>
      <c r="AHH107" s="295"/>
      <c r="AHI107" s="295"/>
      <c r="AHJ107" s="295"/>
      <c r="AHK107" s="295"/>
      <c r="AHL107" s="295"/>
      <c r="AHM107" s="295"/>
      <c r="AHN107" s="295"/>
      <c r="AHO107" s="295"/>
      <c r="AHP107" s="295"/>
      <c r="AHQ107" s="295"/>
      <c r="AHR107" s="295"/>
      <c r="AHS107" s="295"/>
      <c r="AHT107" s="295"/>
      <c r="AHU107" s="295"/>
      <c r="AHV107" s="295"/>
      <c r="AHW107" s="295"/>
      <c r="AHX107" s="295"/>
      <c r="AHY107" s="295"/>
      <c r="AHZ107" s="295"/>
      <c r="AIA107" s="295"/>
      <c r="AIB107" s="295"/>
      <c r="AIC107" s="295"/>
      <c r="AID107" s="295"/>
      <c r="AIE107" s="295"/>
      <c r="AIF107" s="295"/>
      <c r="AIG107" s="295"/>
      <c r="AIH107" s="295"/>
      <c r="AII107" s="295"/>
      <c r="AIJ107" s="295"/>
      <c r="AIK107" s="295"/>
      <c r="AIL107" s="295"/>
      <c r="AIM107" s="295"/>
      <c r="AIN107" s="295"/>
      <c r="AIO107" s="295"/>
      <c r="AIP107" s="295"/>
      <c r="AIQ107" s="295"/>
      <c r="AIR107" s="295"/>
      <c r="AIS107" s="295"/>
      <c r="AIT107" s="295"/>
      <c r="AIU107" s="295"/>
      <c r="AIV107" s="295"/>
      <c r="AIW107" s="295"/>
      <c r="AIX107" s="295"/>
      <c r="AIY107" s="295"/>
      <c r="AIZ107" s="295"/>
      <c r="AJA107" s="295"/>
      <c r="AJB107" s="295"/>
      <c r="AJC107" s="295"/>
      <c r="AJD107" s="295"/>
      <c r="AJE107" s="295"/>
      <c r="AJF107" s="295"/>
      <c r="AJG107" s="295"/>
      <c r="AJH107" s="295"/>
      <c r="AJI107" s="295"/>
      <c r="AJJ107" s="295"/>
      <c r="AJK107" s="295"/>
      <c r="AJL107" s="295"/>
      <c r="AJM107" s="295"/>
      <c r="AJN107" s="295"/>
      <c r="AJO107" s="295"/>
      <c r="AJP107" s="295"/>
      <c r="AJQ107" s="295"/>
      <c r="AJR107" s="295"/>
      <c r="AJS107" s="295"/>
      <c r="AJT107" s="295"/>
      <c r="AJU107" s="295"/>
      <c r="AJV107" s="295"/>
      <c r="AJW107" s="295"/>
      <c r="AJX107" s="295"/>
      <c r="AJY107" s="295"/>
      <c r="AJZ107" s="295"/>
      <c r="AKA107" s="295"/>
      <c r="AKB107" s="295"/>
      <c r="AKC107" s="295"/>
      <c r="AKD107" s="295"/>
      <c r="AKE107" s="295"/>
      <c r="AKF107" s="295"/>
      <c r="AKG107" s="295"/>
      <c r="AKH107" s="295"/>
      <c r="AKI107" s="295"/>
      <c r="AKJ107" s="295"/>
      <c r="AKK107" s="295"/>
      <c r="AKL107" s="295"/>
      <c r="AKM107" s="295"/>
      <c r="AKN107" s="295"/>
      <c r="AKO107" s="295"/>
      <c r="AKP107" s="295"/>
      <c r="AKQ107" s="295"/>
      <c r="AKR107" s="295"/>
      <c r="AKS107" s="295"/>
      <c r="AKT107" s="295"/>
      <c r="AKU107" s="295"/>
      <c r="AKV107" s="295"/>
      <c r="AKW107" s="295"/>
      <c r="AKX107" s="295"/>
      <c r="AKY107" s="295"/>
      <c r="AKZ107" s="295"/>
      <c r="ALA107" s="295"/>
      <c r="ALB107" s="295"/>
      <c r="ALC107" s="295"/>
      <c r="ALD107" s="295"/>
      <c r="ALE107" s="295"/>
      <c r="ALF107" s="295"/>
      <c r="ALG107" s="295"/>
      <c r="ALH107" s="295"/>
      <c r="ALI107" s="295"/>
      <c r="ALJ107" s="295"/>
      <c r="ALK107" s="295"/>
      <c r="ALL107" s="295"/>
      <c r="ALM107" s="295"/>
      <c r="ALN107" s="295"/>
      <c r="ALO107" s="295"/>
      <c r="ALP107" s="295"/>
      <c r="ALQ107" s="295"/>
      <c r="ALR107" s="295"/>
      <c r="ALS107" s="295"/>
      <c r="ALT107" s="295"/>
      <c r="ALU107" s="295"/>
      <c r="ALV107" s="295"/>
      <c r="ALW107" s="295"/>
      <c r="ALX107" s="295"/>
      <c r="ALY107" s="295"/>
      <c r="ALZ107" s="295"/>
      <c r="AMA107" s="295"/>
      <c r="AMB107" s="295"/>
    </row>
    <row r="108" spans="1:1024" customFormat="1" ht="51" customHeight="1">
      <c r="B108" s="276" t="s">
        <v>194</v>
      </c>
      <c r="C108" s="284" t="s">
        <v>41</v>
      </c>
      <c r="D108" s="282">
        <v>160313</v>
      </c>
      <c r="E108" s="285" t="s">
        <v>195</v>
      </c>
      <c r="F108" s="277" t="s">
        <v>44</v>
      </c>
      <c r="G108" s="280">
        <f>'Lista-SPDA'!E11</f>
        <v>28</v>
      </c>
      <c r="H108" s="281">
        <f t="shared" si="21"/>
        <v>78.47</v>
      </c>
      <c r="I108" s="294">
        <f t="shared" si="19"/>
        <v>2197.16</v>
      </c>
      <c r="J108" s="295"/>
      <c r="K108" s="296">
        <v>58.89</v>
      </c>
      <c r="L108" s="254">
        <f t="shared" si="20"/>
        <v>78.47</v>
      </c>
      <c r="M108" s="295"/>
      <c r="N108" s="297"/>
      <c r="O108" s="298"/>
      <c r="P108" s="295"/>
      <c r="Q108" s="295"/>
      <c r="R108" s="295"/>
      <c r="S108" s="295"/>
      <c r="T108" s="295"/>
      <c r="U108" s="295"/>
      <c r="V108" s="295"/>
      <c r="W108" s="295"/>
      <c r="X108" s="295"/>
      <c r="Y108" s="295"/>
      <c r="Z108" s="295"/>
      <c r="AA108" s="295"/>
      <c r="AB108" s="295"/>
      <c r="AC108" s="295"/>
      <c r="AD108" s="295"/>
      <c r="AE108" s="295"/>
      <c r="AF108" s="295"/>
      <c r="AG108" s="295"/>
      <c r="AH108" s="295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5"/>
      <c r="AS108" s="295"/>
      <c r="AT108" s="295"/>
      <c r="AU108" s="295"/>
      <c r="AV108" s="295"/>
      <c r="AW108" s="295"/>
      <c r="AX108" s="295"/>
      <c r="AY108" s="295"/>
      <c r="AZ108" s="295"/>
      <c r="BA108" s="295"/>
      <c r="BB108" s="295"/>
      <c r="BC108" s="295"/>
      <c r="BD108" s="295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5"/>
      <c r="BO108" s="295"/>
      <c r="BP108" s="295"/>
      <c r="BQ108" s="295"/>
      <c r="BR108" s="295"/>
      <c r="BS108" s="295"/>
      <c r="BT108" s="295"/>
      <c r="BU108" s="295"/>
      <c r="BV108" s="295"/>
      <c r="BW108" s="295"/>
      <c r="BX108" s="295"/>
      <c r="BY108" s="295"/>
      <c r="BZ108" s="295"/>
      <c r="CA108" s="295"/>
      <c r="CB108" s="295"/>
      <c r="CC108" s="295"/>
      <c r="CD108" s="295"/>
      <c r="CE108" s="295"/>
      <c r="CF108" s="295"/>
      <c r="CG108" s="295"/>
      <c r="CH108" s="295"/>
      <c r="CI108" s="295"/>
      <c r="CJ108" s="295"/>
      <c r="CK108" s="295"/>
      <c r="CL108" s="295"/>
      <c r="CM108" s="295"/>
      <c r="CN108" s="295"/>
      <c r="CO108" s="295"/>
      <c r="CP108" s="295"/>
      <c r="CQ108" s="295"/>
      <c r="CR108" s="295"/>
      <c r="CS108" s="295"/>
      <c r="CT108" s="295"/>
      <c r="CU108" s="295"/>
      <c r="CV108" s="295"/>
      <c r="CW108" s="295"/>
      <c r="CX108" s="295"/>
      <c r="CY108" s="295"/>
      <c r="CZ108" s="295"/>
      <c r="DA108" s="295"/>
      <c r="DB108" s="295"/>
      <c r="DC108" s="295"/>
      <c r="DD108" s="295"/>
      <c r="DE108" s="295"/>
      <c r="DF108" s="295"/>
      <c r="DG108" s="295"/>
      <c r="DH108" s="295"/>
      <c r="DI108" s="295"/>
      <c r="DJ108" s="295"/>
      <c r="DK108" s="295"/>
      <c r="DL108" s="295"/>
      <c r="DM108" s="295"/>
      <c r="DN108" s="295"/>
      <c r="DO108" s="295"/>
      <c r="DP108" s="295"/>
      <c r="DQ108" s="295"/>
      <c r="DR108" s="295"/>
      <c r="DS108" s="295"/>
      <c r="DT108" s="295"/>
      <c r="DU108" s="295"/>
      <c r="DV108" s="295"/>
      <c r="DW108" s="295"/>
      <c r="DX108" s="295"/>
      <c r="DY108" s="295"/>
      <c r="DZ108" s="295"/>
      <c r="EA108" s="295"/>
      <c r="EB108" s="295"/>
      <c r="EC108" s="295"/>
      <c r="ED108" s="295"/>
      <c r="EE108" s="295"/>
      <c r="EF108" s="295"/>
      <c r="EG108" s="295"/>
      <c r="EH108" s="295"/>
      <c r="EI108" s="295"/>
      <c r="EJ108" s="295"/>
      <c r="EK108" s="295"/>
      <c r="EL108" s="295"/>
      <c r="EM108" s="295"/>
      <c r="EN108" s="295"/>
      <c r="EO108" s="295"/>
      <c r="EP108" s="295"/>
      <c r="EQ108" s="295"/>
      <c r="ER108" s="295"/>
      <c r="ES108" s="295"/>
      <c r="ET108" s="295"/>
      <c r="EU108" s="295"/>
      <c r="EV108" s="295"/>
      <c r="EW108" s="295"/>
      <c r="EX108" s="295"/>
      <c r="EY108" s="295"/>
      <c r="EZ108" s="295"/>
      <c r="FA108" s="295"/>
      <c r="FB108" s="295"/>
      <c r="FC108" s="295"/>
      <c r="FD108" s="295"/>
      <c r="FE108" s="295"/>
      <c r="FF108" s="295"/>
      <c r="FG108" s="295"/>
      <c r="FH108" s="295"/>
      <c r="FI108" s="295"/>
      <c r="FJ108" s="295"/>
      <c r="FK108" s="295"/>
      <c r="FL108" s="295"/>
      <c r="FM108" s="295"/>
      <c r="FN108" s="295"/>
      <c r="FO108" s="295"/>
      <c r="FP108" s="295"/>
      <c r="FQ108" s="295"/>
      <c r="FR108" s="295"/>
      <c r="FS108" s="295"/>
      <c r="FT108" s="295"/>
      <c r="FU108" s="295"/>
      <c r="FV108" s="295"/>
      <c r="FW108" s="295"/>
      <c r="FX108" s="295"/>
      <c r="FY108" s="295"/>
      <c r="FZ108" s="295"/>
      <c r="GA108" s="295"/>
      <c r="GB108" s="295"/>
      <c r="GC108" s="295"/>
      <c r="GD108" s="295"/>
      <c r="GE108" s="295"/>
      <c r="GF108" s="295"/>
      <c r="GG108" s="295"/>
      <c r="GH108" s="295"/>
      <c r="GI108" s="295"/>
      <c r="GJ108" s="295"/>
      <c r="GK108" s="295"/>
      <c r="GL108" s="295"/>
      <c r="GM108" s="295"/>
      <c r="GN108" s="295"/>
      <c r="GO108" s="295"/>
      <c r="GP108" s="295"/>
      <c r="GQ108" s="295"/>
      <c r="GR108" s="295"/>
      <c r="GS108" s="295"/>
      <c r="GT108" s="295"/>
      <c r="GU108" s="295"/>
      <c r="GV108" s="295"/>
      <c r="GW108" s="295"/>
      <c r="GX108" s="295"/>
      <c r="GY108" s="295"/>
      <c r="GZ108" s="295"/>
      <c r="HA108" s="295"/>
      <c r="HB108" s="295"/>
      <c r="HC108" s="295"/>
      <c r="HD108" s="295"/>
      <c r="HE108" s="295"/>
      <c r="HF108" s="295"/>
      <c r="HG108" s="295"/>
      <c r="HH108" s="295"/>
      <c r="HI108" s="295"/>
      <c r="HJ108" s="295"/>
      <c r="HK108" s="295"/>
      <c r="HL108" s="295"/>
      <c r="HM108" s="295"/>
      <c r="HN108" s="295"/>
      <c r="HO108" s="295"/>
      <c r="HP108" s="295"/>
      <c r="HQ108" s="295"/>
      <c r="HR108" s="295"/>
      <c r="HS108" s="295"/>
      <c r="HT108" s="295"/>
      <c r="HU108" s="295"/>
      <c r="HV108" s="295"/>
      <c r="HW108" s="295"/>
      <c r="HX108" s="295"/>
      <c r="HY108" s="295"/>
      <c r="HZ108" s="295"/>
      <c r="IA108" s="295"/>
      <c r="IB108" s="295"/>
      <c r="IC108" s="295"/>
      <c r="ID108" s="295"/>
      <c r="IE108" s="295"/>
      <c r="IF108" s="295"/>
      <c r="IG108" s="295"/>
      <c r="IH108" s="295"/>
      <c r="II108" s="295"/>
      <c r="IJ108" s="295"/>
      <c r="IK108" s="295"/>
      <c r="IL108" s="295"/>
      <c r="IM108" s="295"/>
      <c r="IN108" s="295"/>
      <c r="IO108" s="295"/>
      <c r="IP108" s="295"/>
      <c r="IQ108" s="295"/>
      <c r="IR108" s="295"/>
      <c r="IS108" s="295"/>
      <c r="IT108" s="295"/>
      <c r="IU108" s="295"/>
      <c r="IV108" s="295"/>
      <c r="IW108" s="295"/>
      <c r="IX108" s="295"/>
      <c r="IY108" s="295"/>
      <c r="IZ108" s="295"/>
      <c r="JA108" s="295"/>
      <c r="JB108" s="295"/>
      <c r="JC108" s="295"/>
      <c r="JD108" s="295"/>
      <c r="JE108" s="295"/>
      <c r="JF108" s="295"/>
      <c r="JG108" s="295"/>
      <c r="JH108" s="295"/>
      <c r="JI108" s="295"/>
      <c r="JJ108" s="295"/>
      <c r="JK108" s="295"/>
      <c r="JL108" s="295"/>
      <c r="JM108" s="295"/>
      <c r="JN108" s="295"/>
      <c r="JO108" s="295"/>
      <c r="JP108" s="295"/>
      <c r="JQ108" s="295"/>
      <c r="JR108" s="295"/>
      <c r="JS108" s="295"/>
      <c r="JT108" s="295"/>
      <c r="JU108" s="295"/>
      <c r="JV108" s="295"/>
      <c r="JW108" s="295"/>
      <c r="JX108" s="295"/>
      <c r="JY108" s="295"/>
      <c r="JZ108" s="295"/>
      <c r="KA108" s="295"/>
      <c r="KB108" s="295"/>
      <c r="KC108" s="295"/>
      <c r="KD108" s="295"/>
      <c r="KE108" s="295"/>
      <c r="KF108" s="295"/>
      <c r="KG108" s="295"/>
      <c r="KH108" s="295"/>
      <c r="KI108" s="295"/>
      <c r="KJ108" s="295"/>
      <c r="KK108" s="295"/>
      <c r="KL108" s="295"/>
      <c r="KM108" s="295"/>
      <c r="KN108" s="295"/>
      <c r="KO108" s="295"/>
      <c r="KP108" s="295"/>
      <c r="KQ108" s="295"/>
      <c r="KR108" s="295"/>
      <c r="KS108" s="295"/>
      <c r="KT108" s="295"/>
      <c r="KU108" s="295"/>
      <c r="KV108" s="295"/>
      <c r="KW108" s="295"/>
      <c r="KX108" s="295"/>
      <c r="KY108" s="295"/>
      <c r="KZ108" s="295"/>
      <c r="LA108" s="295"/>
      <c r="LB108" s="295"/>
      <c r="LC108" s="295"/>
      <c r="LD108" s="295"/>
      <c r="LE108" s="295"/>
      <c r="LF108" s="295"/>
      <c r="LG108" s="295"/>
      <c r="LH108" s="295"/>
      <c r="LI108" s="295"/>
      <c r="LJ108" s="295"/>
      <c r="LK108" s="295"/>
      <c r="LL108" s="295"/>
      <c r="LM108" s="295"/>
      <c r="LN108" s="295"/>
      <c r="LO108" s="295"/>
      <c r="LP108" s="295"/>
      <c r="LQ108" s="295"/>
      <c r="LR108" s="295"/>
      <c r="LS108" s="295"/>
      <c r="LT108" s="295"/>
      <c r="LU108" s="295"/>
      <c r="LV108" s="295"/>
      <c r="LW108" s="295"/>
      <c r="LX108" s="295"/>
      <c r="LY108" s="295"/>
      <c r="LZ108" s="295"/>
      <c r="MA108" s="295"/>
      <c r="MB108" s="295"/>
      <c r="MC108" s="295"/>
      <c r="MD108" s="295"/>
      <c r="ME108" s="295"/>
      <c r="MF108" s="295"/>
      <c r="MG108" s="295"/>
      <c r="MH108" s="295"/>
      <c r="MI108" s="295"/>
      <c r="MJ108" s="295"/>
      <c r="MK108" s="295"/>
      <c r="ML108" s="295"/>
      <c r="MM108" s="295"/>
      <c r="MN108" s="295"/>
      <c r="MO108" s="295"/>
      <c r="MP108" s="295"/>
      <c r="MQ108" s="295"/>
      <c r="MR108" s="295"/>
      <c r="MS108" s="295"/>
      <c r="MT108" s="295"/>
      <c r="MU108" s="295"/>
      <c r="MV108" s="295"/>
      <c r="MW108" s="295"/>
      <c r="MX108" s="295"/>
      <c r="MY108" s="295"/>
      <c r="MZ108" s="295"/>
      <c r="NA108" s="295"/>
      <c r="NB108" s="295"/>
      <c r="NC108" s="295"/>
      <c r="ND108" s="295"/>
      <c r="NE108" s="295"/>
      <c r="NF108" s="295"/>
      <c r="NG108" s="295"/>
      <c r="NH108" s="295"/>
      <c r="NI108" s="295"/>
      <c r="NJ108" s="295"/>
      <c r="NK108" s="295"/>
      <c r="NL108" s="295"/>
      <c r="NM108" s="295"/>
      <c r="NN108" s="295"/>
      <c r="NO108" s="295"/>
      <c r="NP108" s="295"/>
      <c r="NQ108" s="295"/>
      <c r="NR108" s="295"/>
      <c r="NS108" s="295"/>
      <c r="NT108" s="295"/>
      <c r="NU108" s="295"/>
      <c r="NV108" s="295"/>
      <c r="NW108" s="295"/>
      <c r="NX108" s="295"/>
      <c r="NY108" s="295"/>
      <c r="NZ108" s="295"/>
      <c r="OA108" s="295"/>
      <c r="OB108" s="295"/>
      <c r="OC108" s="295"/>
      <c r="OD108" s="295"/>
      <c r="OE108" s="295"/>
      <c r="OF108" s="295"/>
      <c r="OG108" s="295"/>
      <c r="OH108" s="295"/>
      <c r="OI108" s="295"/>
      <c r="OJ108" s="295"/>
      <c r="OK108" s="295"/>
      <c r="OL108" s="295"/>
      <c r="OM108" s="295"/>
      <c r="ON108" s="295"/>
      <c r="OO108" s="295"/>
      <c r="OP108" s="295"/>
      <c r="OQ108" s="295"/>
      <c r="OR108" s="295"/>
      <c r="OS108" s="295"/>
      <c r="OT108" s="295"/>
      <c r="OU108" s="295"/>
      <c r="OV108" s="295"/>
      <c r="OW108" s="295"/>
      <c r="OX108" s="295"/>
      <c r="OY108" s="295"/>
      <c r="OZ108" s="295"/>
      <c r="PA108" s="295"/>
      <c r="PB108" s="295"/>
      <c r="PC108" s="295"/>
      <c r="PD108" s="295"/>
      <c r="PE108" s="295"/>
      <c r="PF108" s="295"/>
      <c r="PG108" s="295"/>
      <c r="PH108" s="295"/>
      <c r="PI108" s="295"/>
      <c r="PJ108" s="295"/>
      <c r="PK108" s="295"/>
      <c r="PL108" s="295"/>
      <c r="PM108" s="295"/>
      <c r="PN108" s="295"/>
      <c r="PO108" s="295"/>
      <c r="PP108" s="295"/>
      <c r="PQ108" s="295"/>
      <c r="PR108" s="295"/>
      <c r="PS108" s="295"/>
      <c r="PT108" s="295"/>
      <c r="PU108" s="295"/>
      <c r="PV108" s="295"/>
      <c r="PW108" s="295"/>
      <c r="PX108" s="295"/>
      <c r="PY108" s="295"/>
      <c r="PZ108" s="295"/>
      <c r="QA108" s="295"/>
      <c r="QB108" s="295"/>
      <c r="QC108" s="295"/>
      <c r="QD108" s="295"/>
      <c r="QE108" s="295"/>
      <c r="QF108" s="295"/>
      <c r="QG108" s="295"/>
      <c r="QH108" s="295"/>
      <c r="QI108" s="295"/>
      <c r="QJ108" s="295"/>
      <c r="QK108" s="295"/>
      <c r="QL108" s="295"/>
      <c r="QM108" s="295"/>
      <c r="QN108" s="295"/>
      <c r="QO108" s="295"/>
      <c r="QP108" s="295"/>
      <c r="QQ108" s="295"/>
      <c r="QR108" s="295"/>
      <c r="QS108" s="295"/>
      <c r="QT108" s="295"/>
      <c r="QU108" s="295"/>
      <c r="QV108" s="295"/>
      <c r="QW108" s="295"/>
      <c r="QX108" s="295"/>
      <c r="QY108" s="295"/>
      <c r="QZ108" s="295"/>
      <c r="RA108" s="295"/>
      <c r="RB108" s="295"/>
      <c r="RC108" s="295"/>
      <c r="RD108" s="295"/>
      <c r="RE108" s="295"/>
      <c r="RF108" s="295"/>
      <c r="RG108" s="295"/>
      <c r="RH108" s="295"/>
      <c r="RI108" s="295"/>
      <c r="RJ108" s="295"/>
      <c r="RK108" s="295"/>
      <c r="RL108" s="295"/>
      <c r="RM108" s="295"/>
      <c r="RN108" s="295"/>
      <c r="RO108" s="295"/>
      <c r="RP108" s="295"/>
      <c r="RQ108" s="295"/>
      <c r="RR108" s="295"/>
      <c r="RS108" s="295"/>
      <c r="RT108" s="295"/>
      <c r="RU108" s="295"/>
      <c r="RV108" s="295"/>
      <c r="RW108" s="295"/>
      <c r="RX108" s="295"/>
      <c r="RY108" s="295"/>
      <c r="RZ108" s="295"/>
      <c r="SA108" s="295"/>
      <c r="SB108" s="295"/>
      <c r="SC108" s="295"/>
      <c r="SD108" s="295"/>
      <c r="SE108" s="295"/>
      <c r="SF108" s="295"/>
      <c r="SG108" s="295"/>
      <c r="SH108" s="295"/>
      <c r="SI108" s="295"/>
      <c r="SJ108" s="295"/>
      <c r="SK108" s="295"/>
      <c r="SL108" s="295"/>
      <c r="SM108" s="295"/>
      <c r="SN108" s="295"/>
      <c r="SO108" s="295"/>
      <c r="SP108" s="295"/>
      <c r="SQ108" s="295"/>
      <c r="SR108" s="295"/>
      <c r="SS108" s="295"/>
      <c r="ST108" s="295"/>
      <c r="SU108" s="295"/>
      <c r="SV108" s="295"/>
      <c r="SW108" s="295"/>
      <c r="SX108" s="295"/>
      <c r="SY108" s="295"/>
      <c r="SZ108" s="295"/>
      <c r="TA108" s="295"/>
      <c r="TB108" s="295"/>
      <c r="TC108" s="295"/>
      <c r="TD108" s="295"/>
      <c r="TE108" s="295"/>
      <c r="TF108" s="295"/>
      <c r="TG108" s="295"/>
      <c r="TH108" s="295"/>
      <c r="TI108" s="295"/>
      <c r="TJ108" s="295"/>
      <c r="TK108" s="295"/>
      <c r="TL108" s="295"/>
      <c r="TM108" s="295"/>
      <c r="TN108" s="295"/>
      <c r="TO108" s="295"/>
      <c r="TP108" s="295"/>
      <c r="TQ108" s="295"/>
      <c r="TR108" s="295"/>
      <c r="TS108" s="295"/>
      <c r="TT108" s="295"/>
      <c r="TU108" s="295"/>
      <c r="TV108" s="295"/>
      <c r="TW108" s="295"/>
      <c r="TX108" s="295"/>
      <c r="TY108" s="295"/>
      <c r="TZ108" s="295"/>
      <c r="UA108" s="295"/>
      <c r="UB108" s="295"/>
      <c r="UC108" s="295"/>
      <c r="UD108" s="295"/>
      <c r="UE108" s="295"/>
      <c r="UF108" s="295"/>
      <c r="UG108" s="295"/>
      <c r="UH108" s="295"/>
      <c r="UI108" s="295"/>
      <c r="UJ108" s="295"/>
      <c r="UK108" s="295"/>
      <c r="UL108" s="295"/>
      <c r="UM108" s="295"/>
      <c r="UN108" s="295"/>
      <c r="UO108" s="295"/>
      <c r="UP108" s="295"/>
      <c r="UQ108" s="295"/>
      <c r="UR108" s="295"/>
      <c r="US108" s="295"/>
      <c r="UT108" s="295"/>
      <c r="UU108" s="295"/>
      <c r="UV108" s="295"/>
      <c r="UW108" s="295"/>
      <c r="UX108" s="295"/>
      <c r="UY108" s="295"/>
      <c r="UZ108" s="295"/>
      <c r="VA108" s="295"/>
      <c r="VB108" s="295"/>
      <c r="VC108" s="295"/>
      <c r="VD108" s="295"/>
      <c r="VE108" s="295"/>
      <c r="VF108" s="295"/>
      <c r="VG108" s="295"/>
      <c r="VH108" s="295"/>
      <c r="VI108" s="295"/>
      <c r="VJ108" s="295"/>
      <c r="VK108" s="295"/>
      <c r="VL108" s="295"/>
      <c r="VM108" s="295"/>
      <c r="VN108" s="295"/>
      <c r="VO108" s="295"/>
      <c r="VP108" s="295"/>
      <c r="VQ108" s="295"/>
      <c r="VR108" s="295"/>
      <c r="VS108" s="295"/>
      <c r="VT108" s="295"/>
      <c r="VU108" s="295"/>
      <c r="VV108" s="295"/>
      <c r="VW108" s="295"/>
      <c r="VX108" s="295"/>
      <c r="VY108" s="295"/>
      <c r="VZ108" s="295"/>
      <c r="WA108" s="295"/>
      <c r="WB108" s="295"/>
      <c r="WC108" s="295"/>
      <c r="WD108" s="295"/>
      <c r="WE108" s="295"/>
      <c r="WF108" s="295"/>
      <c r="WG108" s="295"/>
      <c r="WH108" s="295"/>
      <c r="WI108" s="295"/>
      <c r="WJ108" s="295"/>
      <c r="WK108" s="295"/>
      <c r="WL108" s="295"/>
      <c r="WM108" s="295"/>
      <c r="WN108" s="295"/>
      <c r="WO108" s="295"/>
      <c r="WP108" s="295"/>
      <c r="WQ108" s="295"/>
      <c r="WR108" s="295"/>
      <c r="WS108" s="295"/>
      <c r="WT108" s="295"/>
      <c r="WU108" s="295"/>
      <c r="WV108" s="295"/>
      <c r="WW108" s="295"/>
      <c r="WX108" s="295"/>
      <c r="WY108" s="295"/>
      <c r="WZ108" s="295"/>
      <c r="XA108" s="295"/>
      <c r="XB108" s="295"/>
      <c r="XC108" s="295"/>
      <c r="XD108" s="295"/>
      <c r="XE108" s="295"/>
      <c r="XF108" s="295"/>
      <c r="XG108" s="295"/>
      <c r="XH108" s="295"/>
      <c r="XI108" s="295"/>
      <c r="XJ108" s="295"/>
      <c r="XK108" s="295"/>
      <c r="XL108" s="295"/>
      <c r="XM108" s="295"/>
      <c r="XN108" s="295"/>
      <c r="XO108" s="295"/>
      <c r="XP108" s="295"/>
      <c r="XQ108" s="295"/>
      <c r="XR108" s="295"/>
      <c r="XS108" s="295"/>
      <c r="XT108" s="295"/>
      <c r="XU108" s="295"/>
      <c r="XV108" s="295"/>
      <c r="XW108" s="295"/>
      <c r="XX108" s="295"/>
      <c r="XY108" s="295"/>
      <c r="XZ108" s="295"/>
      <c r="YA108" s="295"/>
      <c r="YB108" s="295"/>
      <c r="YC108" s="295"/>
      <c r="YD108" s="295"/>
      <c r="YE108" s="295"/>
      <c r="YF108" s="295"/>
      <c r="YG108" s="295"/>
      <c r="YH108" s="295"/>
      <c r="YI108" s="295"/>
      <c r="YJ108" s="295"/>
      <c r="YK108" s="295"/>
      <c r="YL108" s="295"/>
      <c r="YM108" s="295"/>
      <c r="YN108" s="295"/>
      <c r="YO108" s="295"/>
      <c r="YP108" s="295"/>
      <c r="YQ108" s="295"/>
      <c r="YR108" s="295"/>
      <c r="YS108" s="295"/>
      <c r="YT108" s="295"/>
      <c r="YU108" s="295"/>
      <c r="YV108" s="295"/>
      <c r="YW108" s="295"/>
      <c r="YX108" s="295"/>
      <c r="YY108" s="295"/>
      <c r="YZ108" s="295"/>
      <c r="ZA108" s="295"/>
      <c r="ZB108" s="295"/>
      <c r="ZC108" s="295"/>
      <c r="ZD108" s="295"/>
      <c r="ZE108" s="295"/>
      <c r="ZF108" s="295"/>
      <c r="ZG108" s="295"/>
      <c r="ZH108" s="295"/>
      <c r="ZI108" s="295"/>
      <c r="ZJ108" s="295"/>
      <c r="ZK108" s="295"/>
      <c r="ZL108" s="295"/>
      <c r="ZM108" s="295"/>
      <c r="ZN108" s="295"/>
      <c r="ZO108" s="295"/>
      <c r="ZP108" s="295"/>
      <c r="ZQ108" s="295"/>
      <c r="ZR108" s="295"/>
      <c r="ZS108" s="295"/>
      <c r="ZT108" s="295"/>
      <c r="ZU108" s="295"/>
      <c r="ZV108" s="295"/>
      <c r="ZW108" s="295"/>
      <c r="ZX108" s="295"/>
      <c r="ZY108" s="295"/>
      <c r="ZZ108" s="295"/>
      <c r="AAA108" s="295"/>
      <c r="AAB108" s="295"/>
      <c r="AAC108" s="295"/>
      <c r="AAD108" s="295"/>
      <c r="AAE108" s="295"/>
      <c r="AAF108" s="295"/>
      <c r="AAG108" s="295"/>
      <c r="AAH108" s="295"/>
      <c r="AAI108" s="295"/>
      <c r="AAJ108" s="295"/>
      <c r="AAK108" s="295"/>
      <c r="AAL108" s="295"/>
      <c r="AAM108" s="295"/>
      <c r="AAN108" s="295"/>
      <c r="AAO108" s="295"/>
      <c r="AAP108" s="295"/>
      <c r="AAQ108" s="295"/>
      <c r="AAR108" s="295"/>
      <c r="AAS108" s="295"/>
      <c r="AAT108" s="295"/>
      <c r="AAU108" s="295"/>
      <c r="AAV108" s="295"/>
      <c r="AAW108" s="295"/>
      <c r="AAX108" s="295"/>
      <c r="AAY108" s="295"/>
      <c r="AAZ108" s="295"/>
      <c r="ABA108" s="295"/>
      <c r="ABB108" s="295"/>
      <c r="ABC108" s="295"/>
      <c r="ABD108" s="295"/>
      <c r="ABE108" s="295"/>
      <c r="ABF108" s="295"/>
      <c r="ABG108" s="295"/>
      <c r="ABH108" s="295"/>
      <c r="ABI108" s="295"/>
      <c r="ABJ108" s="295"/>
      <c r="ABK108" s="295"/>
      <c r="ABL108" s="295"/>
      <c r="ABM108" s="295"/>
      <c r="ABN108" s="295"/>
      <c r="ABO108" s="295"/>
      <c r="ABP108" s="295"/>
      <c r="ABQ108" s="295"/>
      <c r="ABR108" s="295"/>
      <c r="ABS108" s="295"/>
      <c r="ABT108" s="295"/>
      <c r="ABU108" s="295"/>
      <c r="ABV108" s="295"/>
      <c r="ABW108" s="295"/>
      <c r="ABX108" s="295"/>
      <c r="ABY108" s="295"/>
      <c r="ABZ108" s="295"/>
      <c r="ACA108" s="295"/>
      <c r="ACB108" s="295"/>
      <c r="ACC108" s="295"/>
      <c r="ACD108" s="295"/>
      <c r="ACE108" s="295"/>
      <c r="ACF108" s="295"/>
      <c r="ACG108" s="295"/>
      <c r="ACH108" s="295"/>
      <c r="ACI108" s="295"/>
      <c r="ACJ108" s="295"/>
      <c r="ACK108" s="295"/>
      <c r="ACL108" s="295"/>
      <c r="ACM108" s="295"/>
      <c r="ACN108" s="295"/>
      <c r="ACO108" s="295"/>
      <c r="ACP108" s="295"/>
      <c r="ACQ108" s="295"/>
      <c r="ACR108" s="295"/>
      <c r="ACS108" s="295"/>
      <c r="ACT108" s="295"/>
      <c r="ACU108" s="295"/>
      <c r="ACV108" s="295"/>
      <c r="ACW108" s="295"/>
      <c r="ACX108" s="295"/>
      <c r="ACY108" s="295"/>
      <c r="ACZ108" s="295"/>
      <c r="ADA108" s="295"/>
      <c r="ADB108" s="295"/>
      <c r="ADC108" s="295"/>
      <c r="ADD108" s="295"/>
      <c r="ADE108" s="295"/>
      <c r="ADF108" s="295"/>
      <c r="ADG108" s="295"/>
      <c r="ADH108" s="295"/>
      <c r="ADI108" s="295"/>
      <c r="ADJ108" s="295"/>
      <c r="ADK108" s="295"/>
      <c r="ADL108" s="295"/>
      <c r="ADM108" s="295"/>
      <c r="ADN108" s="295"/>
      <c r="ADO108" s="295"/>
      <c r="ADP108" s="295"/>
      <c r="ADQ108" s="295"/>
      <c r="ADR108" s="295"/>
      <c r="ADS108" s="295"/>
      <c r="ADT108" s="295"/>
      <c r="ADU108" s="295"/>
      <c r="ADV108" s="295"/>
      <c r="ADW108" s="295"/>
      <c r="ADX108" s="295"/>
      <c r="ADY108" s="295"/>
      <c r="ADZ108" s="295"/>
      <c r="AEA108" s="295"/>
      <c r="AEB108" s="295"/>
      <c r="AEC108" s="295"/>
      <c r="AED108" s="295"/>
      <c r="AEE108" s="295"/>
      <c r="AEF108" s="295"/>
      <c r="AEG108" s="295"/>
      <c r="AEH108" s="295"/>
      <c r="AEI108" s="295"/>
      <c r="AEJ108" s="295"/>
      <c r="AEK108" s="295"/>
      <c r="AEL108" s="295"/>
      <c r="AEM108" s="295"/>
      <c r="AEN108" s="295"/>
      <c r="AEO108" s="295"/>
      <c r="AEP108" s="295"/>
      <c r="AEQ108" s="295"/>
      <c r="AER108" s="295"/>
      <c r="AES108" s="295"/>
      <c r="AET108" s="295"/>
      <c r="AEU108" s="295"/>
      <c r="AEV108" s="295"/>
      <c r="AEW108" s="295"/>
      <c r="AEX108" s="295"/>
      <c r="AEY108" s="295"/>
      <c r="AEZ108" s="295"/>
      <c r="AFA108" s="295"/>
      <c r="AFB108" s="295"/>
      <c r="AFC108" s="295"/>
      <c r="AFD108" s="295"/>
      <c r="AFE108" s="295"/>
      <c r="AFF108" s="295"/>
      <c r="AFG108" s="295"/>
      <c r="AFH108" s="295"/>
      <c r="AFI108" s="295"/>
      <c r="AFJ108" s="295"/>
      <c r="AFK108" s="295"/>
      <c r="AFL108" s="295"/>
      <c r="AFM108" s="295"/>
      <c r="AFN108" s="295"/>
      <c r="AFO108" s="295"/>
      <c r="AFP108" s="295"/>
      <c r="AFQ108" s="295"/>
      <c r="AFR108" s="295"/>
      <c r="AFS108" s="295"/>
      <c r="AFT108" s="295"/>
      <c r="AFU108" s="295"/>
      <c r="AFV108" s="295"/>
      <c r="AFW108" s="295"/>
      <c r="AFX108" s="295"/>
      <c r="AFY108" s="295"/>
      <c r="AFZ108" s="295"/>
      <c r="AGA108" s="295"/>
      <c r="AGB108" s="295"/>
      <c r="AGC108" s="295"/>
      <c r="AGD108" s="295"/>
      <c r="AGE108" s="295"/>
      <c r="AGF108" s="295"/>
      <c r="AGG108" s="295"/>
      <c r="AGH108" s="295"/>
      <c r="AGI108" s="295"/>
      <c r="AGJ108" s="295"/>
      <c r="AGK108" s="295"/>
      <c r="AGL108" s="295"/>
      <c r="AGM108" s="295"/>
      <c r="AGN108" s="295"/>
      <c r="AGO108" s="295"/>
      <c r="AGP108" s="295"/>
      <c r="AGQ108" s="295"/>
      <c r="AGR108" s="295"/>
      <c r="AGS108" s="295"/>
      <c r="AGT108" s="295"/>
      <c r="AGU108" s="295"/>
      <c r="AGV108" s="295"/>
      <c r="AGW108" s="295"/>
      <c r="AGX108" s="295"/>
      <c r="AGY108" s="295"/>
      <c r="AGZ108" s="295"/>
      <c r="AHA108" s="295"/>
      <c r="AHB108" s="295"/>
      <c r="AHC108" s="295"/>
      <c r="AHD108" s="295"/>
      <c r="AHE108" s="295"/>
      <c r="AHF108" s="295"/>
      <c r="AHG108" s="295"/>
      <c r="AHH108" s="295"/>
      <c r="AHI108" s="295"/>
      <c r="AHJ108" s="295"/>
      <c r="AHK108" s="295"/>
      <c r="AHL108" s="295"/>
      <c r="AHM108" s="295"/>
      <c r="AHN108" s="295"/>
      <c r="AHO108" s="295"/>
      <c r="AHP108" s="295"/>
      <c r="AHQ108" s="295"/>
      <c r="AHR108" s="295"/>
      <c r="AHS108" s="295"/>
      <c r="AHT108" s="295"/>
      <c r="AHU108" s="295"/>
      <c r="AHV108" s="295"/>
      <c r="AHW108" s="295"/>
      <c r="AHX108" s="295"/>
      <c r="AHY108" s="295"/>
      <c r="AHZ108" s="295"/>
      <c r="AIA108" s="295"/>
      <c r="AIB108" s="295"/>
      <c r="AIC108" s="295"/>
      <c r="AID108" s="295"/>
      <c r="AIE108" s="295"/>
      <c r="AIF108" s="295"/>
      <c r="AIG108" s="295"/>
      <c r="AIH108" s="295"/>
      <c r="AII108" s="295"/>
      <c r="AIJ108" s="295"/>
      <c r="AIK108" s="295"/>
      <c r="AIL108" s="295"/>
      <c r="AIM108" s="295"/>
      <c r="AIN108" s="295"/>
      <c r="AIO108" s="295"/>
      <c r="AIP108" s="295"/>
      <c r="AIQ108" s="295"/>
      <c r="AIR108" s="295"/>
      <c r="AIS108" s="295"/>
      <c r="AIT108" s="295"/>
      <c r="AIU108" s="295"/>
      <c r="AIV108" s="295"/>
      <c r="AIW108" s="295"/>
      <c r="AIX108" s="295"/>
      <c r="AIY108" s="295"/>
      <c r="AIZ108" s="295"/>
      <c r="AJA108" s="295"/>
      <c r="AJB108" s="295"/>
      <c r="AJC108" s="295"/>
      <c r="AJD108" s="295"/>
      <c r="AJE108" s="295"/>
      <c r="AJF108" s="295"/>
      <c r="AJG108" s="295"/>
      <c r="AJH108" s="295"/>
      <c r="AJI108" s="295"/>
      <c r="AJJ108" s="295"/>
      <c r="AJK108" s="295"/>
      <c r="AJL108" s="295"/>
      <c r="AJM108" s="295"/>
      <c r="AJN108" s="295"/>
      <c r="AJO108" s="295"/>
      <c r="AJP108" s="295"/>
      <c r="AJQ108" s="295"/>
      <c r="AJR108" s="295"/>
      <c r="AJS108" s="295"/>
      <c r="AJT108" s="295"/>
      <c r="AJU108" s="295"/>
      <c r="AJV108" s="295"/>
      <c r="AJW108" s="295"/>
      <c r="AJX108" s="295"/>
      <c r="AJY108" s="295"/>
      <c r="AJZ108" s="295"/>
      <c r="AKA108" s="295"/>
      <c r="AKB108" s="295"/>
      <c r="AKC108" s="295"/>
      <c r="AKD108" s="295"/>
      <c r="AKE108" s="295"/>
      <c r="AKF108" s="295"/>
      <c r="AKG108" s="295"/>
      <c r="AKH108" s="295"/>
      <c r="AKI108" s="295"/>
      <c r="AKJ108" s="295"/>
      <c r="AKK108" s="295"/>
      <c r="AKL108" s="295"/>
      <c r="AKM108" s="295"/>
      <c r="AKN108" s="295"/>
      <c r="AKO108" s="295"/>
      <c r="AKP108" s="295"/>
      <c r="AKQ108" s="295"/>
      <c r="AKR108" s="295"/>
      <c r="AKS108" s="295"/>
      <c r="AKT108" s="295"/>
      <c r="AKU108" s="295"/>
      <c r="AKV108" s="295"/>
      <c r="AKW108" s="295"/>
      <c r="AKX108" s="295"/>
      <c r="AKY108" s="295"/>
      <c r="AKZ108" s="295"/>
      <c r="ALA108" s="295"/>
      <c r="ALB108" s="295"/>
      <c r="ALC108" s="295"/>
      <c r="ALD108" s="295"/>
      <c r="ALE108" s="295"/>
      <c r="ALF108" s="295"/>
      <c r="ALG108" s="295"/>
      <c r="ALH108" s="295"/>
      <c r="ALI108" s="295"/>
      <c r="ALJ108" s="295"/>
      <c r="ALK108" s="295"/>
      <c r="ALL108" s="295"/>
      <c r="ALM108" s="295"/>
      <c r="ALN108" s="295"/>
      <c r="ALO108" s="295"/>
      <c r="ALP108" s="295"/>
      <c r="ALQ108" s="295"/>
      <c r="ALR108" s="295"/>
      <c r="ALS108" s="295"/>
      <c r="ALT108" s="295"/>
      <c r="ALU108" s="295"/>
      <c r="ALV108" s="295"/>
      <c r="ALW108" s="295"/>
      <c r="ALX108" s="295"/>
      <c r="ALY108" s="295"/>
      <c r="ALZ108" s="295"/>
      <c r="AMA108" s="295"/>
      <c r="AMB108" s="295"/>
    </row>
    <row r="109" spans="1:1024" customFormat="1" ht="42" customHeight="1">
      <c r="B109" s="276" t="s">
        <v>196</v>
      </c>
      <c r="C109" s="277" t="s">
        <v>41</v>
      </c>
      <c r="D109" s="282">
        <v>160303</v>
      </c>
      <c r="E109" s="286" t="s">
        <v>197</v>
      </c>
      <c r="F109" s="277" t="s">
        <v>44</v>
      </c>
      <c r="G109" s="280">
        <f>'Lista-SPDA'!E31</f>
        <v>14</v>
      </c>
      <c r="H109" s="281">
        <f t="shared" si="21"/>
        <v>641.03</v>
      </c>
      <c r="I109" s="294">
        <f t="shared" si="19"/>
        <v>8974.42</v>
      </c>
      <c r="J109" s="295"/>
      <c r="K109" s="296">
        <v>481.07</v>
      </c>
      <c r="L109" s="254">
        <f t="shared" si="20"/>
        <v>641.03</v>
      </c>
      <c r="M109" s="295"/>
      <c r="N109" s="297"/>
      <c r="O109" s="298"/>
      <c r="P109" s="295"/>
      <c r="Q109" s="295"/>
      <c r="R109" s="295"/>
      <c r="S109" s="295"/>
      <c r="T109" s="295"/>
      <c r="U109" s="295"/>
      <c r="V109" s="295"/>
      <c r="W109" s="295"/>
      <c r="X109" s="295"/>
      <c r="Y109" s="295"/>
      <c r="Z109" s="295"/>
      <c r="AA109" s="295"/>
      <c r="AB109" s="295"/>
      <c r="AC109" s="295"/>
      <c r="AD109" s="295"/>
      <c r="AE109" s="295"/>
      <c r="AF109" s="295"/>
      <c r="AG109" s="295"/>
      <c r="AH109" s="295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5"/>
      <c r="AS109" s="295"/>
      <c r="AT109" s="295"/>
      <c r="AU109" s="295"/>
      <c r="AV109" s="295"/>
      <c r="AW109" s="295"/>
      <c r="AX109" s="295"/>
      <c r="AY109" s="295"/>
      <c r="AZ109" s="295"/>
      <c r="BA109" s="295"/>
      <c r="BB109" s="295"/>
      <c r="BC109" s="295"/>
      <c r="BD109" s="295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5"/>
      <c r="BO109" s="295"/>
      <c r="BP109" s="295"/>
      <c r="BQ109" s="295"/>
      <c r="BR109" s="295"/>
      <c r="BS109" s="295"/>
      <c r="BT109" s="295"/>
      <c r="BU109" s="295"/>
      <c r="BV109" s="295"/>
      <c r="BW109" s="295"/>
      <c r="BX109" s="295"/>
      <c r="BY109" s="295"/>
      <c r="BZ109" s="295"/>
      <c r="CA109" s="295"/>
      <c r="CB109" s="295"/>
      <c r="CC109" s="295"/>
      <c r="CD109" s="295"/>
      <c r="CE109" s="295"/>
      <c r="CF109" s="295"/>
      <c r="CG109" s="295"/>
      <c r="CH109" s="295"/>
      <c r="CI109" s="295"/>
      <c r="CJ109" s="295"/>
      <c r="CK109" s="295"/>
      <c r="CL109" s="295"/>
      <c r="CM109" s="295"/>
      <c r="CN109" s="295"/>
      <c r="CO109" s="295"/>
      <c r="CP109" s="295"/>
      <c r="CQ109" s="295"/>
      <c r="CR109" s="295"/>
      <c r="CS109" s="295"/>
      <c r="CT109" s="295"/>
      <c r="CU109" s="295"/>
      <c r="CV109" s="295"/>
      <c r="CW109" s="295"/>
      <c r="CX109" s="295"/>
      <c r="CY109" s="295"/>
      <c r="CZ109" s="295"/>
      <c r="DA109" s="295"/>
      <c r="DB109" s="295"/>
      <c r="DC109" s="295"/>
      <c r="DD109" s="295"/>
      <c r="DE109" s="295"/>
      <c r="DF109" s="295"/>
      <c r="DG109" s="295"/>
      <c r="DH109" s="295"/>
      <c r="DI109" s="295"/>
      <c r="DJ109" s="295"/>
      <c r="DK109" s="295"/>
      <c r="DL109" s="295"/>
      <c r="DM109" s="295"/>
      <c r="DN109" s="295"/>
      <c r="DO109" s="295"/>
      <c r="DP109" s="295"/>
      <c r="DQ109" s="295"/>
      <c r="DR109" s="295"/>
      <c r="DS109" s="295"/>
      <c r="DT109" s="295"/>
      <c r="DU109" s="295"/>
      <c r="DV109" s="295"/>
      <c r="DW109" s="295"/>
      <c r="DX109" s="295"/>
      <c r="DY109" s="295"/>
      <c r="DZ109" s="295"/>
      <c r="EA109" s="295"/>
      <c r="EB109" s="295"/>
      <c r="EC109" s="295"/>
      <c r="ED109" s="295"/>
      <c r="EE109" s="295"/>
      <c r="EF109" s="295"/>
      <c r="EG109" s="295"/>
      <c r="EH109" s="295"/>
      <c r="EI109" s="295"/>
      <c r="EJ109" s="295"/>
      <c r="EK109" s="295"/>
      <c r="EL109" s="295"/>
      <c r="EM109" s="295"/>
      <c r="EN109" s="295"/>
      <c r="EO109" s="295"/>
      <c r="EP109" s="295"/>
      <c r="EQ109" s="295"/>
      <c r="ER109" s="295"/>
      <c r="ES109" s="295"/>
      <c r="ET109" s="295"/>
      <c r="EU109" s="295"/>
      <c r="EV109" s="295"/>
      <c r="EW109" s="295"/>
      <c r="EX109" s="295"/>
      <c r="EY109" s="295"/>
      <c r="EZ109" s="295"/>
      <c r="FA109" s="295"/>
      <c r="FB109" s="295"/>
      <c r="FC109" s="295"/>
      <c r="FD109" s="295"/>
      <c r="FE109" s="295"/>
      <c r="FF109" s="295"/>
      <c r="FG109" s="295"/>
      <c r="FH109" s="295"/>
      <c r="FI109" s="295"/>
      <c r="FJ109" s="295"/>
      <c r="FK109" s="295"/>
      <c r="FL109" s="295"/>
      <c r="FM109" s="295"/>
      <c r="FN109" s="295"/>
      <c r="FO109" s="295"/>
      <c r="FP109" s="295"/>
      <c r="FQ109" s="295"/>
      <c r="FR109" s="295"/>
      <c r="FS109" s="295"/>
      <c r="FT109" s="295"/>
      <c r="FU109" s="295"/>
      <c r="FV109" s="295"/>
      <c r="FW109" s="295"/>
      <c r="FX109" s="295"/>
      <c r="FY109" s="295"/>
      <c r="FZ109" s="295"/>
      <c r="GA109" s="295"/>
      <c r="GB109" s="295"/>
      <c r="GC109" s="295"/>
      <c r="GD109" s="295"/>
      <c r="GE109" s="295"/>
      <c r="GF109" s="295"/>
      <c r="GG109" s="295"/>
      <c r="GH109" s="295"/>
      <c r="GI109" s="295"/>
      <c r="GJ109" s="295"/>
      <c r="GK109" s="295"/>
      <c r="GL109" s="295"/>
      <c r="GM109" s="295"/>
      <c r="GN109" s="295"/>
      <c r="GO109" s="295"/>
      <c r="GP109" s="295"/>
      <c r="GQ109" s="295"/>
      <c r="GR109" s="295"/>
      <c r="GS109" s="295"/>
      <c r="GT109" s="295"/>
      <c r="GU109" s="295"/>
      <c r="GV109" s="295"/>
      <c r="GW109" s="295"/>
      <c r="GX109" s="295"/>
      <c r="GY109" s="295"/>
      <c r="GZ109" s="295"/>
      <c r="HA109" s="295"/>
      <c r="HB109" s="295"/>
      <c r="HC109" s="295"/>
      <c r="HD109" s="295"/>
      <c r="HE109" s="295"/>
      <c r="HF109" s="295"/>
      <c r="HG109" s="295"/>
      <c r="HH109" s="295"/>
      <c r="HI109" s="295"/>
      <c r="HJ109" s="295"/>
      <c r="HK109" s="295"/>
      <c r="HL109" s="295"/>
      <c r="HM109" s="295"/>
      <c r="HN109" s="295"/>
      <c r="HO109" s="295"/>
      <c r="HP109" s="295"/>
      <c r="HQ109" s="295"/>
      <c r="HR109" s="295"/>
      <c r="HS109" s="295"/>
      <c r="HT109" s="295"/>
      <c r="HU109" s="295"/>
      <c r="HV109" s="295"/>
      <c r="HW109" s="295"/>
      <c r="HX109" s="295"/>
      <c r="HY109" s="295"/>
      <c r="HZ109" s="295"/>
      <c r="IA109" s="295"/>
      <c r="IB109" s="295"/>
      <c r="IC109" s="295"/>
      <c r="ID109" s="295"/>
      <c r="IE109" s="295"/>
      <c r="IF109" s="295"/>
      <c r="IG109" s="295"/>
      <c r="IH109" s="295"/>
      <c r="II109" s="295"/>
      <c r="IJ109" s="295"/>
      <c r="IK109" s="295"/>
      <c r="IL109" s="295"/>
      <c r="IM109" s="295"/>
      <c r="IN109" s="295"/>
      <c r="IO109" s="295"/>
      <c r="IP109" s="295"/>
      <c r="IQ109" s="295"/>
      <c r="IR109" s="295"/>
      <c r="IS109" s="295"/>
      <c r="IT109" s="295"/>
      <c r="IU109" s="295"/>
      <c r="IV109" s="295"/>
      <c r="IW109" s="295"/>
      <c r="IX109" s="295"/>
      <c r="IY109" s="295"/>
      <c r="IZ109" s="295"/>
      <c r="JA109" s="295"/>
      <c r="JB109" s="295"/>
      <c r="JC109" s="295"/>
      <c r="JD109" s="295"/>
      <c r="JE109" s="295"/>
      <c r="JF109" s="295"/>
      <c r="JG109" s="295"/>
      <c r="JH109" s="295"/>
      <c r="JI109" s="295"/>
      <c r="JJ109" s="295"/>
      <c r="JK109" s="295"/>
      <c r="JL109" s="295"/>
      <c r="JM109" s="295"/>
      <c r="JN109" s="295"/>
      <c r="JO109" s="295"/>
      <c r="JP109" s="295"/>
      <c r="JQ109" s="295"/>
      <c r="JR109" s="295"/>
      <c r="JS109" s="295"/>
      <c r="JT109" s="295"/>
      <c r="JU109" s="295"/>
      <c r="JV109" s="295"/>
      <c r="JW109" s="295"/>
      <c r="JX109" s="295"/>
      <c r="JY109" s="295"/>
      <c r="JZ109" s="295"/>
      <c r="KA109" s="295"/>
      <c r="KB109" s="295"/>
      <c r="KC109" s="295"/>
      <c r="KD109" s="295"/>
      <c r="KE109" s="295"/>
      <c r="KF109" s="295"/>
      <c r="KG109" s="295"/>
      <c r="KH109" s="295"/>
      <c r="KI109" s="295"/>
      <c r="KJ109" s="295"/>
      <c r="KK109" s="295"/>
      <c r="KL109" s="295"/>
      <c r="KM109" s="295"/>
      <c r="KN109" s="295"/>
      <c r="KO109" s="295"/>
      <c r="KP109" s="295"/>
      <c r="KQ109" s="295"/>
      <c r="KR109" s="295"/>
      <c r="KS109" s="295"/>
      <c r="KT109" s="295"/>
      <c r="KU109" s="295"/>
      <c r="KV109" s="295"/>
      <c r="KW109" s="295"/>
      <c r="KX109" s="295"/>
      <c r="KY109" s="295"/>
      <c r="KZ109" s="295"/>
      <c r="LA109" s="295"/>
      <c r="LB109" s="295"/>
      <c r="LC109" s="295"/>
      <c r="LD109" s="295"/>
      <c r="LE109" s="295"/>
      <c r="LF109" s="295"/>
      <c r="LG109" s="295"/>
      <c r="LH109" s="295"/>
      <c r="LI109" s="295"/>
      <c r="LJ109" s="295"/>
      <c r="LK109" s="295"/>
      <c r="LL109" s="295"/>
      <c r="LM109" s="295"/>
      <c r="LN109" s="295"/>
      <c r="LO109" s="295"/>
      <c r="LP109" s="295"/>
      <c r="LQ109" s="295"/>
      <c r="LR109" s="295"/>
      <c r="LS109" s="295"/>
      <c r="LT109" s="295"/>
      <c r="LU109" s="295"/>
      <c r="LV109" s="295"/>
      <c r="LW109" s="295"/>
      <c r="LX109" s="295"/>
      <c r="LY109" s="295"/>
      <c r="LZ109" s="295"/>
      <c r="MA109" s="295"/>
      <c r="MB109" s="295"/>
      <c r="MC109" s="295"/>
      <c r="MD109" s="295"/>
      <c r="ME109" s="295"/>
      <c r="MF109" s="295"/>
      <c r="MG109" s="295"/>
      <c r="MH109" s="295"/>
      <c r="MI109" s="295"/>
      <c r="MJ109" s="295"/>
      <c r="MK109" s="295"/>
      <c r="ML109" s="295"/>
      <c r="MM109" s="295"/>
      <c r="MN109" s="295"/>
      <c r="MO109" s="295"/>
      <c r="MP109" s="295"/>
      <c r="MQ109" s="295"/>
      <c r="MR109" s="295"/>
      <c r="MS109" s="295"/>
      <c r="MT109" s="295"/>
      <c r="MU109" s="295"/>
      <c r="MV109" s="295"/>
      <c r="MW109" s="295"/>
      <c r="MX109" s="295"/>
      <c r="MY109" s="295"/>
      <c r="MZ109" s="295"/>
      <c r="NA109" s="295"/>
      <c r="NB109" s="295"/>
      <c r="NC109" s="295"/>
      <c r="ND109" s="295"/>
      <c r="NE109" s="295"/>
      <c r="NF109" s="295"/>
      <c r="NG109" s="295"/>
      <c r="NH109" s="295"/>
      <c r="NI109" s="295"/>
      <c r="NJ109" s="295"/>
      <c r="NK109" s="295"/>
      <c r="NL109" s="295"/>
      <c r="NM109" s="295"/>
      <c r="NN109" s="295"/>
      <c r="NO109" s="295"/>
      <c r="NP109" s="295"/>
      <c r="NQ109" s="295"/>
      <c r="NR109" s="295"/>
      <c r="NS109" s="295"/>
      <c r="NT109" s="295"/>
      <c r="NU109" s="295"/>
      <c r="NV109" s="295"/>
      <c r="NW109" s="295"/>
      <c r="NX109" s="295"/>
      <c r="NY109" s="295"/>
      <c r="NZ109" s="295"/>
      <c r="OA109" s="295"/>
      <c r="OB109" s="295"/>
      <c r="OC109" s="295"/>
      <c r="OD109" s="295"/>
      <c r="OE109" s="295"/>
      <c r="OF109" s="295"/>
      <c r="OG109" s="295"/>
      <c r="OH109" s="295"/>
      <c r="OI109" s="295"/>
      <c r="OJ109" s="295"/>
      <c r="OK109" s="295"/>
      <c r="OL109" s="295"/>
      <c r="OM109" s="295"/>
      <c r="ON109" s="295"/>
      <c r="OO109" s="295"/>
      <c r="OP109" s="295"/>
      <c r="OQ109" s="295"/>
      <c r="OR109" s="295"/>
      <c r="OS109" s="295"/>
      <c r="OT109" s="295"/>
      <c r="OU109" s="295"/>
      <c r="OV109" s="295"/>
      <c r="OW109" s="295"/>
      <c r="OX109" s="295"/>
      <c r="OY109" s="295"/>
      <c r="OZ109" s="295"/>
      <c r="PA109" s="295"/>
      <c r="PB109" s="295"/>
      <c r="PC109" s="295"/>
      <c r="PD109" s="295"/>
      <c r="PE109" s="295"/>
      <c r="PF109" s="295"/>
      <c r="PG109" s="295"/>
      <c r="PH109" s="295"/>
      <c r="PI109" s="295"/>
      <c r="PJ109" s="295"/>
      <c r="PK109" s="295"/>
      <c r="PL109" s="295"/>
      <c r="PM109" s="295"/>
      <c r="PN109" s="295"/>
      <c r="PO109" s="295"/>
      <c r="PP109" s="295"/>
      <c r="PQ109" s="295"/>
      <c r="PR109" s="295"/>
      <c r="PS109" s="295"/>
      <c r="PT109" s="295"/>
      <c r="PU109" s="295"/>
      <c r="PV109" s="295"/>
      <c r="PW109" s="295"/>
      <c r="PX109" s="295"/>
      <c r="PY109" s="295"/>
      <c r="PZ109" s="295"/>
      <c r="QA109" s="295"/>
      <c r="QB109" s="295"/>
      <c r="QC109" s="295"/>
      <c r="QD109" s="295"/>
      <c r="QE109" s="295"/>
      <c r="QF109" s="295"/>
      <c r="QG109" s="295"/>
      <c r="QH109" s="295"/>
      <c r="QI109" s="295"/>
      <c r="QJ109" s="295"/>
      <c r="QK109" s="295"/>
      <c r="QL109" s="295"/>
      <c r="QM109" s="295"/>
      <c r="QN109" s="295"/>
      <c r="QO109" s="295"/>
      <c r="QP109" s="295"/>
      <c r="QQ109" s="295"/>
      <c r="QR109" s="295"/>
      <c r="QS109" s="295"/>
      <c r="QT109" s="295"/>
      <c r="QU109" s="295"/>
      <c r="QV109" s="295"/>
      <c r="QW109" s="295"/>
      <c r="QX109" s="295"/>
      <c r="QY109" s="295"/>
      <c r="QZ109" s="295"/>
      <c r="RA109" s="295"/>
      <c r="RB109" s="295"/>
      <c r="RC109" s="295"/>
      <c r="RD109" s="295"/>
      <c r="RE109" s="295"/>
      <c r="RF109" s="295"/>
      <c r="RG109" s="295"/>
      <c r="RH109" s="295"/>
      <c r="RI109" s="295"/>
      <c r="RJ109" s="295"/>
      <c r="RK109" s="295"/>
      <c r="RL109" s="295"/>
      <c r="RM109" s="295"/>
      <c r="RN109" s="295"/>
      <c r="RO109" s="295"/>
      <c r="RP109" s="295"/>
      <c r="RQ109" s="295"/>
      <c r="RR109" s="295"/>
      <c r="RS109" s="295"/>
      <c r="RT109" s="295"/>
      <c r="RU109" s="295"/>
      <c r="RV109" s="295"/>
      <c r="RW109" s="295"/>
      <c r="RX109" s="295"/>
      <c r="RY109" s="295"/>
      <c r="RZ109" s="295"/>
      <c r="SA109" s="295"/>
      <c r="SB109" s="295"/>
      <c r="SC109" s="295"/>
      <c r="SD109" s="295"/>
      <c r="SE109" s="295"/>
      <c r="SF109" s="295"/>
      <c r="SG109" s="295"/>
      <c r="SH109" s="295"/>
      <c r="SI109" s="295"/>
      <c r="SJ109" s="295"/>
      <c r="SK109" s="295"/>
      <c r="SL109" s="295"/>
      <c r="SM109" s="295"/>
      <c r="SN109" s="295"/>
      <c r="SO109" s="295"/>
      <c r="SP109" s="295"/>
      <c r="SQ109" s="295"/>
      <c r="SR109" s="295"/>
      <c r="SS109" s="295"/>
      <c r="ST109" s="295"/>
      <c r="SU109" s="295"/>
      <c r="SV109" s="295"/>
      <c r="SW109" s="295"/>
      <c r="SX109" s="295"/>
      <c r="SY109" s="295"/>
      <c r="SZ109" s="295"/>
      <c r="TA109" s="295"/>
      <c r="TB109" s="295"/>
      <c r="TC109" s="295"/>
      <c r="TD109" s="295"/>
      <c r="TE109" s="295"/>
      <c r="TF109" s="295"/>
      <c r="TG109" s="295"/>
      <c r="TH109" s="295"/>
      <c r="TI109" s="295"/>
      <c r="TJ109" s="295"/>
      <c r="TK109" s="295"/>
      <c r="TL109" s="295"/>
      <c r="TM109" s="295"/>
      <c r="TN109" s="295"/>
      <c r="TO109" s="295"/>
      <c r="TP109" s="295"/>
      <c r="TQ109" s="295"/>
      <c r="TR109" s="295"/>
      <c r="TS109" s="295"/>
      <c r="TT109" s="295"/>
      <c r="TU109" s="295"/>
      <c r="TV109" s="295"/>
      <c r="TW109" s="295"/>
      <c r="TX109" s="295"/>
      <c r="TY109" s="295"/>
      <c r="TZ109" s="295"/>
      <c r="UA109" s="295"/>
      <c r="UB109" s="295"/>
      <c r="UC109" s="295"/>
      <c r="UD109" s="295"/>
      <c r="UE109" s="295"/>
      <c r="UF109" s="295"/>
      <c r="UG109" s="295"/>
      <c r="UH109" s="295"/>
      <c r="UI109" s="295"/>
      <c r="UJ109" s="295"/>
      <c r="UK109" s="295"/>
      <c r="UL109" s="295"/>
      <c r="UM109" s="295"/>
      <c r="UN109" s="295"/>
      <c r="UO109" s="295"/>
      <c r="UP109" s="295"/>
      <c r="UQ109" s="295"/>
      <c r="UR109" s="295"/>
      <c r="US109" s="295"/>
      <c r="UT109" s="295"/>
      <c r="UU109" s="295"/>
      <c r="UV109" s="295"/>
      <c r="UW109" s="295"/>
      <c r="UX109" s="295"/>
      <c r="UY109" s="295"/>
      <c r="UZ109" s="295"/>
      <c r="VA109" s="295"/>
      <c r="VB109" s="295"/>
      <c r="VC109" s="295"/>
      <c r="VD109" s="295"/>
      <c r="VE109" s="295"/>
      <c r="VF109" s="295"/>
      <c r="VG109" s="295"/>
      <c r="VH109" s="295"/>
      <c r="VI109" s="295"/>
      <c r="VJ109" s="295"/>
      <c r="VK109" s="295"/>
      <c r="VL109" s="295"/>
      <c r="VM109" s="295"/>
      <c r="VN109" s="295"/>
      <c r="VO109" s="295"/>
      <c r="VP109" s="295"/>
      <c r="VQ109" s="295"/>
      <c r="VR109" s="295"/>
      <c r="VS109" s="295"/>
      <c r="VT109" s="295"/>
      <c r="VU109" s="295"/>
      <c r="VV109" s="295"/>
      <c r="VW109" s="295"/>
      <c r="VX109" s="295"/>
      <c r="VY109" s="295"/>
      <c r="VZ109" s="295"/>
      <c r="WA109" s="295"/>
      <c r="WB109" s="295"/>
      <c r="WC109" s="295"/>
      <c r="WD109" s="295"/>
      <c r="WE109" s="295"/>
      <c r="WF109" s="295"/>
      <c r="WG109" s="295"/>
      <c r="WH109" s="295"/>
      <c r="WI109" s="295"/>
      <c r="WJ109" s="295"/>
      <c r="WK109" s="295"/>
      <c r="WL109" s="295"/>
      <c r="WM109" s="295"/>
      <c r="WN109" s="295"/>
      <c r="WO109" s="295"/>
      <c r="WP109" s="295"/>
      <c r="WQ109" s="295"/>
      <c r="WR109" s="295"/>
      <c r="WS109" s="295"/>
      <c r="WT109" s="295"/>
      <c r="WU109" s="295"/>
      <c r="WV109" s="295"/>
      <c r="WW109" s="295"/>
      <c r="WX109" s="295"/>
      <c r="WY109" s="295"/>
      <c r="WZ109" s="295"/>
      <c r="XA109" s="295"/>
      <c r="XB109" s="295"/>
      <c r="XC109" s="295"/>
      <c r="XD109" s="295"/>
      <c r="XE109" s="295"/>
      <c r="XF109" s="295"/>
      <c r="XG109" s="295"/>
      <c r="XH109" s="295"/>
      <c r="XI109" s="295"/>
      <c r="XJ109" s="295"/>
      <c r="XK109" s="295"/>
      <c r="XL109" s="295"/>
      <c r="XM109" s="295"/>
      <c r="XN109" s="295"/>
      <c r="XO109" s="295"/>
      <c r="XP109" s="295"/>
      <c r="XQ109" s="295"/>
      <c r="XR109" s="295"/>
      <c r="XS109" s="295"/>
      <c r="XT109" s="295"/>
      <c r="XU109" s="295"/>
      <c r="XV109" s="295"/>
      <c r="XW109" s="295"/>
      <c r="XX109" s="295"/>
      <c r="XY109" s="295"/>
      <c r="XZ109" s="295"/>
      <c r="YA109" s="295"/>
      <c r="YB109" s="295"/>
      <c r="YC109" s="295"/>
      <c r="YD109" s="295"/>
      <c r="YE109" s="295"/>
      <c r="YF109" s="295"/>
      <c r="YG109" s="295"/>
      <c r="YH109" s="295"/>
      <c r="YI109" s="295"/>
      <c r="YJ109" s="295"/>
      <c r="YK109" s="295"/>
      <c r="YL109" s="295"/>
      <c r="YM109" s="295"/>
      <c r="YN109" s="295"/>
      <c r="YO109" s="295"/>
      <c r="YP109" s="295"/>
      <c r="YQ109" s="295"/>
      <c r="YR109" s="295"/>
      <c r="YS109" s="295"/>
      <c r="YT109" s="295"/>
      <c r="YU109" s="295"/>
      <c r="YV109" s="295"/>
      <c r="YW109" s="295"/>
      <c r="YX109" s="295"/>
      <c r="YY109" s="295"/>
      <c r="YZ109" s="295"/>
      <c r="ZA109" s="295"/>
      <c r="ZB109" s="295"/>
      <c r="ZC109" s="295"/>
      <c r="ZD109" s="295"/>
      <c r="ZE109" s="295"/>
      <c r="ZF109" s="295"/>
      <c r="ZG109" s="295"/>
      <c r="ZH109" s="295"/>
      <c r="ZI109" s="295"/>
      <c r="ZJ109" s="295"/>
      <c r="ZK109" s="295"/>
      <c r="ZL109" s="295"/>
      <c r="ZM109" s="295"/>
      <c r="ZN109" s="295"/>
      <c r="ZO109" s="295"/>
      <c r="ZP109" s="295"/>
      <c r="ZQ109" s="295"/>
      <c r="ZR109" s="295"/>
      <c r="ZS109" s="295"/>
      <c r="ZT109" s="295"/>
      <c r="ZU109" s="295"/>
      <c r="ZV109" s="295"/>
      <c r="ZW109" s="295"/>
      <c r="ZX109" s="295"/>
      <c r="ZY109" s="295"/>
      <c r="ZZ109" s="295"/>
      <c r="AAA109" s="295"/>
      <c r="AAB109" s="295"/>
      <c r="AAC109" s="295"/>
      <c r="AAD109" s="295"/>
      <c r="AAE109" s="295"/>
      <c r="AAF109" s="295"/>
      <c r="AAG109" s="295"/>
      <c r="AAH109" s="295"/>
      <c r="AAI109" s="295"/>
      <c r="AAJ109" s="295"/>
      <c r="AAK109" s="295"/>
      <c r="AAL109" s="295"/>
      <c r="AAM109" s="295"/>
      <c r="AAN109" s="295"/>
      <c r="AAO109" s="295"/>
      <c r="AAP109" s="295"/>
      <c r="AAQ109" s="295"/>
      <c r="AAR109" s="295"/>
      <c r="AAS109" s="295"/>
      <c r="AAT109" s="295"/>
      <c r="AAU109" s="295"/>
      <c r="AAV109" s="295"/>
      <c r="AAW109" s="295"/>
      <c r="AAX109" s="295"/>
      <c r="AAY109" s="295"/>
      <c r="AAZ109" s="295"/>
      <c r="ABA109" s="295"/>
      <c r="ABB109" s="295"/>
      <c r="ABC109" s="295"/>
      <c r="ABD109" s="295"/>
      <c r="ABE109" s="295"/>
      <c r="ABF109" s="295"/>
      <c r="ABG109" s="295"/>
      <c r="ABH109" s="295"/>
      <c r="ABI109" s="295"/>
      <c r="ABJ109" s="295"/>
      <c r="ABK109" s="295"/>
      <c r="ABL109" s="295"/>
      <c r="ABM109" s="295"/>
      <c r="ABN109" s="295"/>
      <c r="ABO109" s="295"/>
      <c r="ABP109" s="295"/>
      <c r="ABQ109" s="295"/>
      <c r="ABR109" s="295"/>
      <c r="ABS109" s="295"/>
      <c r="ABT109" s="295"/>
      <c r="ABU109" s="295"/>
      <c r="ABV109" s="295"/>
      <c r="ABW109" s="295"/>
      <c r="ABX109" s="295"/>
      <c r="ABY109" s="295"/>
      <c r="ABZ109" s="295"/>
      <c r="ACA109" s="295"/>
      <c r="ACB109" s="295"/>
      <c r="ACC109" s="295"/>
      <c r="ACD109" s="295"/>
      <c r="ACE109" s="295"/>
      <c r="ACF109" s="295"/>
      <c r="ACG109" s="295"/>
      <c r="ACH109" s="295"/>
      <c r="ACI109" s="295"/>
      <c r="ACJ109" s="295"/>
      <c r="ACK109" s="295"/>
      <c r="ACL109" s="295"/>
      <c r="ACM109" s="295"/>
      <c r="ACN109" s="295"/>
      <c r="ACO109" s="295"/>
      <c r="ACP109" s="295"/>
      <c r="ACQ109" s="295"/>
      <c r="ACR109" s="295"/>
      <c r="ACS109" s="295"/>
      <c r="ACT109" s="295"/>
      <c r="ACU109" s="295"/>
      <c r="ACV109" s="295"/>
      <c r="ACW109" s="295"/>
      <c r="ACX109" s="295"/>
      <c r="ACY109" s="295"/>
      <c r="ACZ109" s="295"/>
      <c r="ADA109" s="295"/>
      <c r="ADB109" s="295"/>
      <c r="ADC109" s="295"/>
      <c r="ADD109" s="295"/>
      <c r="ADE109" s="295"/>
      <c r="ADF109" s="295"/>
      <c r="ADG109" s="295"/>
      <c r="ADH109" s="295"/>
      <c r="ADI109" s="295"/>
      <c r="ADJ109" s="295"/>
      <c r="ADK109" s="295"/>
      <c r="ADL109" s="295"/>
      <c r="ADM109" s="295"/>
      <c r="ADN109" s="295"/>
      <c r="ADO109" s="295"/>
      <c r="ADP109" s="295"/>
      <c r="ADQ109" s="295"/>
      <c r="ADR109" s="295"/>
      <c r="ADS109" s="295"/>
      <c r="ADT109" s="295"/>
      <c r="ADU109" s="295"/>
      <c r="ADV109" s="295"/>
      <c r="ADW109" s="295"/>
      <c r="ADX109" s="295"/>
      <c r="ADY109" s="295"/>
      <c r="ADZ109" s="295"/>
      <c r="AEA109" s="295"/>
      <c r="AEB109" s="295"/>
      <c r="AEC109" s="295"/>
      <c r="AED109" s="295"/>
      <c r="AEE109" s="295"/>
      <c r="AEF109" s="295"/>
      <c r="AEG109" s="295"/>
      <c r="AEH109" s="295"/>
      <c r="AEI109" s="295"/>
      <c r="AEJ109" s="295"/>
      <c r="AEK109" s="295"/>
      <c r="AEL109" s="295"/>
      <c r="AEM109" s="295"/>
      <c r="AEN109" s="295"/>
      <c r="AEO109" s="295"/>
      <c r="AEP109" s="295"/>
      <c r="AEQ109" s="295"/>
      <c r="AER109" s="295"/>
      <c r="AES109" s="295"/>
      <c r="AET109" s="295"/>
      <c r="AEU109" s="295"/>
      <c r="AEV109" s="295"/>
      <c r="AEW109" s="295"/>
      <c r="AEX109" s="295"/>
      <c r="AEY109" s="295"/>
      <c r="AEZ109" s="295"/>
      <c r="AFA109" s="295"/>
      <c r="AFB109" s="295"/>
      <c r="AFC109" s="295"/>
      <c r="AFD109" s="295"/>
      <c r="AFE109" s="295"/>
      <c r="AFF109" s="295"/>
      <c r="AFG109" s="295"/>
      <c r="AFH109" s="295"/>
      <c r="AFI109" s="295"/>
      <c r="AFJ109" s="295"/>
      <c r="AFK109" s="295"/>
      <c r="AFL109" s="295"/>
      <c r="AFM109" s="295"/>
      <c r="AFN109" s="295"/>
      <c r="AFO109" s="295"/>
      <c r="AFP109" s="295"/>
      <c r="AFQ109" s="295"/>
      <c r="AFR109" s="295"/>
      <c r="AFS109" s="295"/>
      <c r="AFT109" s="295"/>
      <c r="AFU109" s="295"/>
      <c r="AFV109" s="295"/>
      <c r="AFW109" s="295"/>
      <c r="AFX109" s="295"/>
      <c r="AFY109" s="295"/>
      <c r="AFZ109" s="295"/>
      <c r="AGA109" s="295"/>
      <c r="AGB109" s="295"/>
      <c r="AGC109" s="295"/>
      <c r="AGD109" s="295"/>
      <c r="AGE109" s="295"/>
      <c r="AGF109" s="295"/>
      <c r="AGG109" s="295"/>
      <c r="AGH109" s="295"/>
      <c r="AGI109" s="295"/>
      <c r="AGJ109" s="295"/>
      <c r="AGK109" s="295"/>
      <c r="AGL109" s="295"/>
      <c r="AGM109" s="295"/>
      <c r="AGN109" s="295"/>
      <c r="AGO109" s="295"/>
      <c r="AGP109" s="295"/>
      <c r="AGQ109" s="295"/>
      <c r="AGR109" s="295"/>
      <c r="AGS109" s="295"/>
      <c r="AGT109" s="295"/>
      <c r="AGU109" s="295"/>
      <c r="AGV109" s="295"/>
      <c r="AGW109" s="295"/>
      <c r="AGX109" s="295"/>
      <c r="AGY109" s="295"/>
      <c r="AGZ109" s="295"/>
      <c r="AHA109" s="295"/>
      <c r="AHB109" s="295"/>
      <c r="AHC109" s="295"/>
      <c r="AHD109" s="295"/>
      <c r="AHE109" s="295"/>
      <c r="AHF109" s="295"/>
      <c r="AHG109" s="295"/>
      <c r="AHH109" s="295"/>
      <c r="AHI109" s="295"/>
      <c r="AHJ109" s="295"/>
      <c r="AHK109" s="295"/>
      <c r="AHL109" s="295"/>
      <c r="AHM109" s="295"/>
      <c r="AHN109" s="295"/>
      <c r="AHO109" s="295"/>
      <c r="AHP109" s="295"/>
      <c r="AHQ109" s="295"/>
      <c r="AHR109" s="295"/>
      <c r="AHS109" s="295"/>
      <c r="AHT109" s="295"/>
      <c r="AHU109" s="295"/>
      <c r="AHV109" s="295"/>
      <c r="AHW109" s="295"/>
      <c r="AHX109" s="295"/>
      <c r="AHY109" s="295"/>
      <c r="AHZ109" s="295"/>
      <c r="AIA109" s="295"/>
      <c r="AIB109" s="295"/>
      <c r="AIC109" s="295"/>
      <c r="AID109" s="295"/>
      <c r="AIE109" s="295"/>
      <c r="AIF109" s="295"/>
      <c r="AIG109" s="295"/>
      <c r="AIH109" s="295"/>
      <c r="AII109" s="295"/>
      <c r="AIJ109" s="295"/>
      <c r="AIK109" s="295"/>
      <c r="AIL109" s="295"/>
      <c r="AIM109" s="295"/>
      <c r="AIN109" s="295"/>
      <c r="AIO109" s="295"/>
      <c r="AIP109" s="295"/>
      <c r="AIQ109" s="295"/>
      <c r="AIR109" s="295"/>
      <c r="AIS109" s="295"/>
      <c r="AIT109" s="295"/>
      <c r="AIU109" s="295"/>
      <c r="AIV109" s="295"/>
      <c r="AIW109" s="295"/>
      <c r="AIX109" s="295"/>
      <c r="AIY109" s="295"/>
      <c r="AIZ109" s="295"/>
      <c r="AJA109" s="295"/>
      <c r="AJB109" s="295"/>
      <c r="AJC109" s="295"/>
      <c r="AJD109" s="295"/>
      <c r="AJE109" s="295"/>
      <c r="AJF109" s="295"/>
      <c r="AJG109" s="295"/>
      <c r="AJH109" s="295"/>
      <c r="AJI109" s="295"/>
      <c r="AJJ109" s="295"/>
      <c r="AJK109" s="295"/>
      <c r="AJL109" s="295"/>
      <c r="AJM109" s="295"/>
      <c r="AJN109" s="295"/>
      <c r="AJO109" s="295"/>
      <c r="AJP109" s="295"/>
      <c r="AJQ109" s="295"/>
      <c r="AJR109" s="295"/>
      <c r="AJS109" s="295"/>
      <c r="AJT109" s="295"/>
      <c r="AJU109" s="295"/>
      <c r="AJV109" s="295"/>
      <c r="AJW109" s="295"/>
      <c r="AJX109" s="295"/>
      <c r="AJY109" s="295"/>
      <c r="AJZ109" s="295"/>
      <c r="AKA109" s="295"/>
      <c r="AKB109" s="295"/>
      <c r="AKC109" s="295"/>
      <c r="AKD109" s="295"/>
      <c r="AKE109" s="295"/>
      <c r="AKF109" s="295"/>
      <c r="AKG109" s="295"/>
      <c r="AKH109" s="295"/>
      <c r="AKI109" s="295"/>
      <c r="AKJ109" s="295"/>
      <c r="AKK109" s="295"/>
      <c r="AKL109" s="295"/>
      <c r="AKM109" s="295"/>
      <c r="AKN109" s="295"/>
      <c r="AKO109" s="295"/>
      <c r="AKP109" s="295"/>
      <c r="AKQ109" s="295"/>
      <c r="AKR109" s="295"/>
      <c r="AKS109" s="295"/>
      <c r="AKT109" s="295"/>
      <c r="AKU109" s="295"/>
      <c r="AKV109" s="295"/>
      <c r="AKW109" s="295"/>
      <c r="AKX109" s="295"/>
      <c r="AKY109" s="295"/>
      <c r="AKZ109" s="295"/>
      <c r="ALA109" s="295"/>
      <c r="ALB109" s="295"/>
      <c r="ALC109" s="295"/>
      <c r="ALD109" s="295"/>
      <c r="ALE109" s="295"/>
      <c r="ALF109" s="295"/>
      <c r="ALG109" s="295"/>
      <c r="ALH109" s="295"/>
      <c r="ALI109" s="295"/>
      <c r="ALJ109" s="295"/>
      <c r="ALK109" s="295"/>
      <c r="ALL109" s="295"/>
      <c r="ALM109" s="295"/>
      <c r="ALN109" s="295"/>
      <c r="ALO109" s="295"/>
      <c r="ALP109" s="295"/>
      <c r="ALQ109" s="295"/>
      <c r="ALR109" s="295"/>
      <c r="ALS109" s="295"/>
      <c r="ALT109" s="295"/>
      <c r="ALU109" s="295"/>
      <c r="ALV109" s="295"/>
      <c r="ALW109" s="295"/>
      <c r="ALX109" s="295"/>
      <c r="ALY109" s="295"/>
      <c r="ALZ109" s="295"/>
      <c r="AMA109" s="295"/>
      <c r="AMB109" s="295"/>
    </row>
    <row r="110" spans="1:1024" customFormat="1" ht="38.25" customHeight="1">
      <c r="B110" s="276" t="s">
        <v>198</v>
      </c>
      <c r="C110" s="277" t="s">
        <v>41</v>
      </c>
      <c r="D110" s="282">
        <v>160312</v>
      </c>
      <c r="E110" s="287" t="s">
        <v>199</v>
      </c>
      <c r="F110" s="277" t="s">
        <v>44</v>
      </c>
      <c r="G110" s="280">
        <f>'Lista-SPDA'!E26+'Lista-SPDA'!E27</f>
        <v>28</v>
      </c>
      <c r="H110" s="281">
        <f t="shared" si="21"/>
        <v>60.52</v>
      </c>
      <c r="I110" s="294">
        <f t="shared" si="19"/>
        <v>1694.56</v>
      </c>
      <c r="J110" s="295"/>
      <c r="K110" s="296">
        <v>45.42</v>
      </c>
      <c r="L110" s="254">
        <f t="shared" si="20"/>
        <v>60.52</v>
      </c>
      <c r="M110" s="295"/>
      <c r="N110" s="297"/>
      <c r="O110" s="298"/>
      <c r="P110" s="295"/>
      <c r="Q110" s="295"/>
      <c r="R110" s="295"/>
      <c r="S110" s="295"/>
      <c r="T110" s="295"/>
      <c r="U110" s="295"/>
      <c r="V110" s="295"/>
      <c r="W110" s="295"/>
      <c r="X110" s="295"/>
      <c r="Y110" s="295"/>
      <c r="Z110" s="295"/>
      <c r="AA110" s="295"/>
      <c r="AB110" s="295"/>
      <c r="AC110" s="295"/>
      <c r="AD110" s="295"/>
      <c r="AE110" s="295"/>
      <c r="AF110" s="295"/>
      <c r="AG110" s="295"/>
      <c r="AH110" s="295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5"/>
      <c r="AS110" s="295"/>
      <c r="AT110" s="295"/>
      <c r="AU110" s="295"/>
      <c r="AV110" s="295"/>
      <c r="AW110" s="295"/>
      <c r="AX110" s="295"/>
      <c r="AY110" s="295"/>
      <c r="AZ110" s="295"/>
      <c r="BA110" s="295"/>
      <c r="BB110" s="295"/>
      <c r="BC110" s="295"/>
      <c r="BD110" s="295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5"/>
      <c r="BO110" s="295"/>
      <c r="BP110" s="295"/>
      <c r="BQ110" s="295"/>
      <c r="BR110" s="295"/>
      <c r="BS110" s="295"/>
      <c r="BT110" s="295"/>
      <c r="BU110" s="295"/>
      <c r="BV110" s="295"/>
      <c r="BW110" s="295"/>
      <c r="BX110" s="295"/>
      <c r="BY110" s="295"/>
      <c r="BZ110" s="295"/>
      <c r="CA110" s="295"/>
      <c r="CB110" s="295"/>
      <c r="CC110" s="295"/>
      <c r="CD110" s="295"/>
      <c r="CE110" s="295"/>
      <c r="CF110" s="295"/>
      <c r="CG110" s="295"/>
      <c r="CH110" s="295"/>
      <c r="CI110" s="295"/>
      <c r="CJ110" s="295"/>
      <c r="CK110" s="295"/>
      <c r="CL110" s="295"/>
      <c r="CM110" s="295"/>
      <c r="CN110" s="295"/>
      <c r="CO110" s="295"/>
      <c r="CP110" s="295"/>
      <c r="CQ110" s="295"/>
      <c r="CR110" s="295"/>
      <c r="CS110" s="295"/>
      <c r="CT110" s="295"/>
      <c r="CU110" s="295"/>
      <c r="CV110" s="295"/>
      <c r="CW110" s="295"/>
      <c r="CX110" s="295"/>
      <c r="CY110" s="295"/>
      <c r="CZ110" s="295"/>
      <c r="DA110" s="295"/>
      <c r="DB110" s="295"/>
      <c r="DC110" s="295"/>
      <c r="DD110" s="295"/>
      <c r="DE110" s="295"/>
      <c r="DF110" s="295"/>
      <c r="DG110" s="295"/>
      <c r="DH110" s="295"/>
      <c r="DI110" s="295"/>
      <c r="DJ110" s="295"/>
      <c r="DK110" s="295"/>
      <c r="DL110" s="295"/>
      <c r="DM110" s="295"/>
      <c r="DN110" s="295"/>
      <c r="DO110" s="295"/>
      <c r="DP110" s="295"/>
      <c r="DQ110" s="295"/>
      <c r="DR110" s="295"/>
      <c r="DS110" s="295"/>
      <c r="DT110" s="295"/>
      <c r="DU110" s="295"/>
      <c r="DV110" s="295"/>
      <c r="DW110" s="295"/>
      <c r="DX110" s="295"/>
      <c r="DY110" s="295"/>
      <c r="DZ110" s="295"/>
      <c r="EA110" s="295"/>
      <c r="EB110" s="295"/>
      <c r="EC110" s="295"/>
      <c r="ED110" s="295"/>
      <c r="EE110" s="295"/>
      <c r="EF110" s="295"/>
      <c r="EG110" s="295"/>
      <c r="EH110" s="295"/>
      <c r="EI110" s="295"/>
      <c r="EJ110" s="295"/>
      <c r="EK110" s="295"/>
      <c r="EL110" s="295"/>
      <c r="EM110" s="295"/>
      <c r="EN110" s="295"/>
      <c r="EO110" s="295"/>
      <c r="EP110" s="295"/>
      <c r="EQ110" s="295"/>
      <c r="ER110" s="295"/>
      <c r="ES110" s="295"/>
      <c r="ET110" s="295"/>
      <c r="EU110" s="295"/>
      <c r="EV110" s="295"/>
      <c r="EW110" s="295"/>
      <c r="EX110" s="295"/>
      <c r="EY110" s="295"/>
      <c r="EZ110" s="295"/>
      <c r="FA110" s="295"/>
      <c r="FB110" s="295"/>
      <c r="FC110" s="295"/>
      <c r="FD110" s="295"/>
      <c r="FE110" s="295"/>
      <c r="FF110" s="295"/>
      <c r="FG110" s="295"/>
      <c r="FH110" s="295"/>
      <c r="FI110" s="295"/>
      <c r="FJ110" s="295"/>
      <c r="FK110" s="295"/>
      <c r="FL110" s="295"/>
      <c r="FM110" s="295"/>
      <c r="FN110" s="295"/>
      <c r="FO110" s="295"/>
      <c r="FP110" s="295"/>
      <c r="FQ110" s="295"/>
      <c r="FR110" s="295"/>
      <c r="FS110" s="295"/>
      <c r="FT110" s="295"/>
      <c r="FU110" s="295"/>
      <c r="FV110" s="295"/>
      <c r="FW110" s="295"/>
      <c r="FX110" s="295"/>
      <c r="FY110" s="295"/>
      <c r="FZ110" s="295"/>
      <c r="GA110" s="295"/>
      <c r="GB110" s="295"/>
      <c r="GC110" s="295"/>
      <c r="GD110" s="295"/>
      <c r="GE110" s="295"/>
      <c r="GF110" s="295"/>
      <c r="GG110" s="295"/>
      <c r="GH110" s="295"/>
      <c r="GI110" s="295"/>
      <c r="GJ110" s="295"/>
      <c r="GK110" s="295"/>
      <c r="GL110" s="295"/>
      <c r="GM110" s="295"/>
      <c r="GN110" s="295"/>
      <c r="GO110" s="295"/>
      <c r="GP110" s="295"/>
      <c r="GQ110" s="295"/>
      <c r="GR110" s="295"/>
      <c r="GS110" s="295"/>
      <c r="GT110" s="295"/>
      <c r="GU110" s="295"/>
      <c r="GV110" s="295"/>
      <c r="GW110" s="295"/>
      <c r="GX110" s="295"/>
      <c r="GY110" s="295"/>
      <c r="GZ110" s="295"/>
      <c r="HA110" s="295"/>
      <c r="HB110" s="295"/>
      <c r="HC110" s="295"/>
      <c r="HD110" s="295"/>
      <c r="HE110" s="295"/>
      <c r="HF110" s="295"/>
      <c r="HG110" s="295"/>
      <c r="HH110" s="295"/>
      <c r="HI110" s="295"/>
      <c r="HJ110" s="295"/>
      <c r="HK110" s="295"/>
      <c r="HL110" s="295"/>
      <c r="HM110" s="295"/>
      <c r="HN110" s="295"/>
      <c r="HO110" s="295"/>
      <c r="HP110" s="295"/>
      <c r="HQ110" s="295"/>
      <c r="HR110" s="295"/>
      <c r="HS110" s="295"/>
      <c r="HT110" s="295"/>
      <c r="HU110" s="295"/>
      <c r="HV110" s="295"/>
      <c r="HW110" s="295"/>
      <c r="HX110" s="295"/>
      <c r="HY110" s="295"/>
      <c r="HZ110" s="295"/>
      <c r="IA110" s="295"/>
      <c r="IB110" s="295"/>
      <c r="IC110" s="295"/>
      <c r="ID110" s="295"/>
      <c r="IE110" s="295"/>
      <c r="IF110" s="295"/>
      <c r="IG110" s="295"/>
      <c r="IH110" s="295"/>
      <c r="II110" s="295"/>
      <c r="IJ110" s="295"/>
      <c r="IK110" s="295"/>
      <c r="IL110" s="295"/>
      <c r="IM110" s="295"/>
      <c r="IN110" s="295"/>
      <c r="IO110" s="295"/>
      <c r="IP110" s="295"/>
      <c r="IQ110" s="295"/>
      <c r="IR110" s="295"/>
      <c r="IS110" s="295"/>
      <c r="IT110" s="295"/>
      <c r="IU110" s="295"/>
      <c r="IV110" s="295"/>
      <c r="IW110" s="295"/>
      <c r="IX110" s="295"/>
      <c r="IY110" s="295"/>
      <c r="IZ110" s="295"/>
      <c r="JA110" s="295"/>
      <c r="JB110" s="295"/>
      <c r="JC110" s="295"/>
      <c r="JD110" s="295"/>
      <c r="JE110" s="295"/>
      <c r="JF110" s="295"/>
      <c r="JG110" s="295"/>
      <c r="JH110" s="295"/>
      <c r="JI110" s="295"/>
      <c r="JJ110" s="295"/>
      <c r="JK110" s="295"/>
      <c r="JL110" s="295"/>
      <c r="JM110" s="295"/>
      <c r="JN110" s="295"/>
      <c r="JO110" s="295"/>
      <c r="JP110" s="295"/>
      <c r="JQ110" s="295"/>
      <c r="JR110" s="295"/>
      <c r="JS110" s="295"/>
      <c r="JT110" s="295"/>
      <c r="JU110" s="295"/>
      <c r="JV110" s="295"/>
      <c r="JW110" s="295"/>
      <c r="JX110" s="295"/>
      <c r="JY110" s="295"/>
      <c r="JZ110" s="295"/>
      <c r="KA110" s="295"/>
      <c r="KB110" s="295"/>
      <c r="KC110" s="295"/>
      <c r="KD110" s="295"/>
      <c r="KE110" s="295"/>
      <c r="KF110" s="295"/>
      <c r="KG110" s="295"/>
      <c r="KH110" s="295"/>
      <c r="KI110" s="295"/>
      <c r="KJ110" s="295"/>
      <c r="KK110" s="295"/>
      <c r="KL110" s="295"/>
      <c r="KM110" s="295"/>
      <c r="KN110" s="295"/>
      <c r="KO110" s="295"/>
      <c r="KP110" s="295"/>
      <c r="KQ110" s="295"/>
      <c r="KR110" s="295"/>
      <c r="KS110" s="295"/>
      <c r="KT110" s="295"/>
      <c r="KU110" s="295"/>
      <c r="KV110" s="295"/>
      <c r="KW110" s="295"/>
      <c r="KX110" s="295"/>
      <c r="KY110" s="295"/>
      <c r="KZ110" s="295"/>
      <c r="LA110" s="295"/>
      <c r="LB110" s="295"/>
      <c r="LC110" s="295"/>
      <c r="LD110" s="295"/>
      <c r="LE110" s="295"/>
      <c r="LF110" s="295"/>
      <c r="LG110" s="295"/>
      <c r="LH110" s="295"/>
      <c r="LI110" s="295"/>
      <c r="LJ110" s="295"/>
      <c r="LK110" s="295"/>
      <c r="LL110" s="295"/>
      <c r="LM110" s="295"/>
      <c r="LN110" s="295"/>
      <c r="LO110" s="295"/>
      <c r="LP110" s="295"/>
      <c r="LQ110" s="295"/>
      <c r="LR110" s="295"/>
      <c r="LS110" s="295"/>
      <c r="LT110" s="295"/>
      <c r="LU110" s="295"/>
      <c r="LV110" s="295"/>
      <c r="LW110" s="295"/>
      <c r="LX110" s="295"/>
      <c r="LY110" s="295"/>
      <c r="LZ110" s="295"/>
      <c r="MA110" s="295"/>
      <c r="MB110" s="295"/>
      <c r="MC110" s="295"/>
      <c r="MD110" s="295"/>
      <c r="ME110" s="295"/>
      <c r="MF110" s="295"/>
      <c r="MG110" s="295"/>
      <c r="MH110" s="295"/>
      <c r="MI110" s="295"/>
      <c r="MJ110" s="295"/>
      <c r="MK110" s="295"/>
      <c r="ML110" s="295"/>
      <c r="MM110" s="295"/>
      <c r="MN110" s="295"/>
      <c r="MO110" s="295"/>
      <c r="MP110" s="295"/>
      <c r="MQ110" s="295"/>
      <c r="MR110" s="295"/>
      <c r="MS110" s="295"/>
      <c r="MT110" s="295"/>
      <c r="MU110" s="295"/>
      <c r="MV110" s="295"/>
      <c r="MW110" s="295"/>
      <c r="MX110" s="295"/>
      <c r="MY110" s="295"/>
      <c r="MZ110" s="295"/>
      <c r="NA110" s="295"/>
      <c r="NB110" s="295"/>
      <c r="NC110" s="295"/>
      <c r="ND110" s="295"/>
      <c r="NE110" s="295"/>
      <c r="NF110" s="295"/>
      <c r="NG110" s="295"/>
      <c r="NH110" s="295"/>
      <c r="NI110" s="295"/>
      <c r="NJ110" s="295"/>
      <c r="NK110" s="295"/>
      <c r="NL110" s="295"/>
      <c r="NM110" s="295"/>
      <c r="NN110" s="295"/>
      <c r="NO110" s="295"/>
      <c r="NP110" s="295"/>
      <c r="NQ110" s="295"/>
      <c r="NR110" s="295"/>
      <c r="NS110" s="295"/>
      <c r="NT110" s="295"/>
      <c r="NU110" s="295"/>
      <c r="NV110" s="295"/>
      <c r="NW110" s="295"/>
      <c r="NX110" s="295"/>
      <c r="NY110" s="295"/>
      <c r="NZ110" s="295"/>
      <c r="OA110" s="295"/>
      <c r="OB110" s="295"/>
      <c r="OC110" s="295"/>
      <c r="OD110" s="295"/>
      <c r="OE110" s="295"/>
      <c r="OF110" s="295"/>
      <c r="OG110" s="295"/>
      <c r="OH110" s="295"/>
      <c r="OI110" s="295"/>
      <c r="OJ110" s="295"/>
      <c r="OK110" s="295"/>
      <c r="OL110" s="295"/>
      <c r="OM110" s="295"/>
      <c r="ON110" s="295"/>
      <c r="OO110" s="295"/>
      <c r="OP110" s="295"/>
      <c r="OQ110" s="295"/>
      <c r="OR110" s="295"/>
      <c r="OS110" s="295"/>
      <c r="OT110" s="295"/>
      <c r="OU110" s="295"/>
      <c r="OV110" s="295"/>
      <c r="OW110" s="295"/>
      <c r="OX110" s="295"/>
      <c r="OY110" s="295"/>
      <c r="OZ110" s="295"/>
      <c r="PA110" s="295"/>
      <c r="PB110" s="295"/>
      <c r="PC110" s="295"/>
      <c r="PD110" s="295"/>
      <c r="PE110" s="295"/>
      <c r="PF110" s="295"/>
      <c r="PG110" s="295"/>
      <c r="PH110" s="295"/>
      <c r="PI110" s="295"/>
      <c r="PJ110" s="295"/>
      <c r="PK110" s="295"/>
      <c r="PL110" s="295"/>
      <c r="PM110" s="295"/>
      <c r="PN110" s="295"/>
      <c r="PO110" s="295"/>
      <c r="PP110" s="295"/>
      <c r="PQ110" s="295"/>
      <c r="PR110" s="295"/>
      <c r="PS110" s="295"/>
      <c r="PT110" s="295"/>
      <c r="PU110" s="295"/>
      <c r="PV110" s="295"/>
      <c r="PW110" s="295"/>
      <c r="PX110" s="295"/>
      <c r="PY110" s="295"/>
      <c r="PZ110" s="295"/>
      <c r="QA110" s="295"/>
      <c r="QB110" s="295"/>
      <c r="QC110" s="295"/>
      <c r="QD110" s="295"/>
      <c r="QE110" s="295"/>
      <c r="QF110" s="295"/>
      <c r="QG110" s="295"/>
      <c r="QH110" s="295"/>
      <c r="QI110" s="295"/>
      <c r="QJ110" s="295"/>
      <c r="QK110" s="295"/>
      <c r="QL110" s="295"/>
      <c r="QM110" s="295"/>
      <c r="QN110" s="295"/>
      <c r="QO110" s="295"/>
      <c r="QP110" s="295"/>
      <c r="QQ110" s="295"/>
      <c r="QR110" s="295"/>
      <c r="QS110" s="295"/>
      <c r="QT110" s="295"/>
      <c r="QU110" s="295"/>
      <c r="QV110" s="295"/>
      <c r="QW110" s="295"/>
      <c r="QX110" s="295"/>
      <c r="QY110" s="295"/>
      <c r="QZ110" s="295"/>
      <c r="RA110" s="295"/>
      <c r="RB110" s="295"/>
      <c r="RC110" s="295"/>
      <c r="RD110" s="295"/>
      <c r="RE110" s="295"/>
      <c r="RF110" s="295"/>
      <c r="RG110" s="295"/>
      <c r="RH110" s="295"/>
      <c r="RI110" s="295"/>
      <c r="RJ110" s="295"/>
      <c r="RK110" s="295"/>
      <c r="RL110" s="295"/>
      <c r="RM110" s="295"/>
      <c r="RN110" s="295"/>
      <c r="RO110" s="295"/>
      <c r="RP110" s="295"/>
      <c r="RQ110" s="295"/>
      <c r="RR110" s="295"/>
      <c r="RS110" s="295"/>
      <c r="RT110" s="295"/>
      <c r="RU110" s="295"/>
      <c r="RV110" s="295"/>
      <c r="RW110" s="295"/>
      <c r="RX110" s="295"/>
      <c r="RY110" s="295"/>
      <c r="RZ110" s="295"/>
      <c r="SA110" s="295"/>
      <c r="SB110" s="295"/>
      <c r="SC110" s="295"/>
      <c r="SD110" s="295"/>
      <c r="SE110" s="295"/>
      <c r="SF110" s="295"/>
      <c r="SG110" s="295"/>
      <c r="SH110" s="295"/>
      <c r="SI110" s="295"/>
      <c r="SJ110" s="295"/>
      <c r="SK110" s="295"/>
      <c r="SL110" s="295"/>
      <c r="SM110" s="295"/>
      <c r="SN110" s="295"/>
      <c r="SO110" s="295"/>
      <c r="SP110" s="295"/>
      <c r="SQ110" s="295"/>
      <c r="SR110" s="295"/>
      <c r="SS110" s="295"/>
      <c r="ST110" s="295"/>
      <c r="SU110" s="295"/>
      <c r="SV110" s="295"/>
      <c r="SW110" s="295"/>
      <c r="SX110" s="295"/>
      <c r="SY110" s="295"/>
      <c r="SZ110" s="295"/>
      <c r="TA110" s="295"/>
      <c r="TB110" s="295"/>
      <c r="TC110" s="295"/>
      <c r="TD110" s="295"/>
      <c r="TE110" s="295"/>
      <c r="TF110" s="295"/>
      <c r="TG110" s="295"/>
      <c r="TH110" s="295"/>
      <c r="TI110" s="295"/>
      <c r="TJ110" s="295"/>
      <c r="TK110" s="295"/>
      <c r="TL110" s="295"/>
      <c r="TM110" s="295"/>
      <c r="TN110" s="295"/>
      <c r="TO110" s="295"/>
      <c r="TP110" s="295"/>
      <c r="TQ110" s="295"/>
      <c r="TR110" s="295"/>
      <c r="TS110" s="295"/>
      <c r="TT110" s="295"/>
      <c r="TU110" s="295"/>
      <c r="TV110" s="295"/>
      <c r="TW110" s="295"/>
      <c r="TX110" s="295"/>
      <c r="TY110" s="295"/>
      <c r="TZ110" s="295"/>
      <c r="UA110" s="295"/>
      <c r="UB110" s="295"/>
      <c r="UC110" s="295"/>
      <c r="UD110" s="295"/>
      <c r="UE110" s="295"/>
      <c r="UF110" s="295"/>
      <c r="UG110" s="295"/>
      <c r="UH110" s="295"/>
      <c r="UI110" s="295"/>
      <c r="UJ110" s="295"/>
      <c r="UK110" s="295"/>
      <c r="UL110" s="295"/>
      <c r="UM110" s="295"/>
      <c r="UN110" s="295"/>
      <c r="UO110" s="295"/>
      <c r="UP110" s="295"/>
      <c r="UQ110" s="295"/>
      <c r="UR110" s="295"/>
      <c r="US110" s="295"/>
      <c r="UT110" s="295"/>
      <c r="UU110" s="295"/>
      <c r="UV110" s="295"/>
      <c r="UW110" s="295"/>
      <c r="UX110" s="295"/>
      <c r="UY110" s="295"/>
      <c r="UZ110" s="295"/>
      <c r="VA110" s="295"/>
      <c r="VB110" s="295"/>
      <c r="VC110" s="295"/>
      <c r="VD110" s="295"/>
      <c r="VE110" s="295"/>
      <c r="VF110" s="295"/>
      <c r="VG110" s="295"/>
      <c r="VH110" s="295"/>
      <c r="VI110" s="295"/>
      <c r="VJ110" s="295"/>
      <c r="VK110" s="295"/>
      <c r="VL110" s="295"/>
      <c r="VM110" s="295"/>
      <c r="VN110" s="295"/>
      <c r="VO110" s="295"/>
      <c r="VP110" s="295"/>
      <c r="VQ110" s="295"/>
      <c r="VR110" s="295"/>
      <c r="VS110" s="295"/>
      <c r="VT110" s="295"/>
      <c r="VU110" s="295"/>
      <c r="VV110" s="295"/>
      <c r="VW110" s="295"/>
      <c r="VX110" s="295"/>
      <c r="VY110" s="295"/>
      <c r="VZ110" s="295"/>
      <c r="WA110" s="295"/>
      <c r="WB110" s="295"/>
      <c r="WC110" s="295"/>
      <c r="WD110" s="295"/>
      <c r="WE110" s="295"/>
      <c r="WF110" s="295"/>
      <c r="WG110" s="295"/>
      <c r="WH110" s="295"/>
      <c r="WI110" s="295"/>
      <c r="WJ110" s="295"/>
      <c r="WK110" s="295"/>
      <c r="WL110" s="295"/>
      <c r="WM110" s="295"/>
      <c r="WN110" s="295"/>
      <c r="WO110" s="295"/>
      <c r="WP110" s="295"/>
      <c r="WQ110" s="295"/>
      <c r="WR110" s="295"/>
      <c r="WS110" s="295"/>
      <c r="WT110" s="295"/>
      <c r="WU110" s="295"/>
      <c r="WV110" s="295"/>
      <c r="WW110" s="295"/>
      <c r="WX110" s="295"/>
      <c r="WY110" s="295"/>
      <c r="WZ110" s="295"/>
      <c r="XA110" s="295"/>
      <c r="XB110" s="295"/>
      <c r="XC110" s="295"/>
      <c r="XD110" s="295"/>
      <c r="XE110" s="295"/>
      <c r="XF110" s="295"/>
      <c r="XG110" s="295"/>
      <c r="XH110" s="295"/>
      <c r="XI110" s="295"/>
      <c r="XJ110" s="295"/>
      <c r="XK110" s="295"/>
      <c r="XL110" s="295"/>
      <c r="XM110" s="295"/>
      <c r="XN110" s="295"/>
      <c r="XO110" s="295"/>
      <c r="XP110" s="295"/>
      <c r="XQ110" s="295"/>
      <c r="XR110" s="295"/>
      <c r="XS110" s="295"/>
      <c r="XT110" s="295"/>
      <c r="XU110" s="295"/>
      <c r="XV110" s="295"/>
      <c r="XW110" s="295"/>
      <c r="XX110" s="295"/>
      <c r="XY110" s="295"/>
      <c r="XZ110" s="295"/>
      <c r="YA110" s="295"/>
      <c r="YB110" s="295"/>
      <c r="YC110" s="295"/>
      <c r="YD110" s="295"/>
      <c r="YE110" s="295"/>
      <c r="YF110" s="295"/>
      <c r="YG110" s="295"/>
      <c r="YH110" s="295"/>
      <c r="YI110" s="295"/>
      <c r="YJ110" s="295"/>
      <c r="YK110" s="295"/>
      <c r="YL110" s="295"/>
      <c r="YM110" s="295"/>
      <c r="YN110" s="295"/>
      <c r="YO110" s="295"/>
      <c r="YP110" s="295"/>
      <c r="YQ110" s="295"/>
      <c r="YR110" s="295"/>
      <c r="YS110" s="295"/>
      <c r="YT110" s="295"/>
      <c r="YU110" s="295"/>
      <c r="YV110" s="295"/>
      <c r="YW110" s="295"/>
      <c r="YX110" s="295"/>
      <c r="YY110" s="295"/>
      <c r="YZ110" s="295"/>
      <c r="ZA110" s="295"/>
      <c r="ZB110" s="295"/>
      <c r="ZC110" s="295"/>
      <c r="ZD110" s="295"/>
      <c r="ZE110" s="295"/>
      <c r="ZF110" s="295"/>
      <c r="ZG110" s="295"/>
      <c r="ZH110" s="295"/>
      <c r="ZI110" s="295"/>
      <c r="ZJ110" s="295"/>
      <c r="ZK110" s="295"/>
      <c r="ZL110" s="295"/>
      <c r="ZM110" s="295"/>
      <c r="ZN110" s="295"/>
      <c r="ZO110" s="295"/>
      <c r="ZP110" s="295"/>
      <c r="ZQ110" s="295"/>
      <c r="ZR110" s="295"/>
      <c r="ZS110" s="295"/>
      <c r="ZT110" s="295"/>
      <c r="ZU110" s="295"/>
      <c r="ZV110" s="295"/>
      <c r="ZW110" s="295"/>
      <c r="ZX110" s="295"/>
      <c r="ZY110" s="295"/>
      <c r="ZZ110" s="295"/>
      <c r="AAA110" s="295"/>
      <c r="AAB110" s="295"/>
      <c r="AAC110" s="295"/>
      <c r="AAD110" s="295"/>
      <c r="AAE110" s="295"/>
      <c r="AAF110" s="295"/>
      <c r="AAG110" s="295"/>
      <c r="AAH110" s="295"/>
      <c r="AAI110" s="295"/>
      <c r="AAJ110" s="295"/>
      <c r="AAK110" s="295"/>
      <c r="AAL110" s="295"/>
      <c r="AAM110" s="295"/>
      <c r="AAN110" s="295"/>
      <c r="AAO110" s="295"/>
      <c r="AAP110" s="295"/>
      <c r="AAQ110" s="295"/>
      <c r="AAR110" s="295"/>
      <c r="AAS110" s="295"/>
      <c r="AAT110" s="295"/>
      <c r="AAU110" s="295"/>
      <c r="AAV110" s="295"/>
      <c r="AAW110" s="295"/>
      <c r="AAX110" s="295"/>
      <c r="AAY110" s="295"/>
      <c r="AAZ110" s="295"/>
      <c r="ABA110" s="295"/>
      <c r="ABB110" s="295"/>
      <c r="ABC110" s="295"/>
      <c r="ABD110" s="295"/>
      <c r="ABE110" s="295"/>
      <c r="ABF110" s="295"/>
      <c r="ABG110" s="295"/>
      <c r="ABH110" s="295"/>
      <c r="ABI110" s="295"/>
      <c r="ABJ110" s="295"/>
      <c r="ABK110" s="295"/>
      <c r="ABL110" s="295"/>
      <c r="ABM110" s="295"/>
      <c r="ABN110" s="295"/>
      <c r="ABO110" s="295"/>
      <c r="ABP110" s="295"/>
      <c r="ABQ110" s="295"/>
      <c r="ABR110" s="295"/>
      <c r="ABS110" s="295"/>
      <c r="ABT110" s="295"/>
      <c r="ABU110" s="295"/>
      <c r="ABV110" s="295"/>
      <c r="ABW110" s="295"/>
      <c r="ABX110" s="295"/>
      <c r="ABY110" s="295"/>
      <c r="ABZ110" s="295"/>
      <c r="ACA110" s="295"/>
      <c r="ACB110" s="295"/>
      <c r="ACC110" s="295"/>
      <c r="ACD110" s="295"/>
      <c r="ACE110" s="295"/>
      <c r="ACF110" s="295"/>
      <c r="ACG110" s="295"/>
      <c r="ACH110" s="295"/>
      <c r="ACI110" s="295"/>
      <c r="ACJ110" s="295"/>
      <c r="ACK110" s="295"/>
      <c r="ACL110" s="295"/>
      <c r="ACM110" s="295"/>
      <c r="ACN110" s="295"/>
      <c r="ACO110" s="295"/>
      <c r="ACP110" s="295"/>
      <c r="ACQ110" s="295"/>
      <c r="ACR110" s="295"/>
      <c r="ACS110" s="295"/>
      <c r="ACT110" s="295"/>
      <c r="ACU110" s="295"/>
      <c r="ACV110" s="295"/>
      <c r="ACW110" s="295"/>
      <c r="ACX110" s="295"/>
      <c r="ACY110" s="295"/>
      <c r="ACZ110" s="295"/>
      <c r="ADA110" s="295"/>
      <c r="ADB110" s="295"/>
      <c r="ADC110" s="295"/>
      <c r="ADD110" s="295"/>
      <c r="ADE110" s="295"/>
      <c r="ADF110" s="295"/>
      <c r="ADG110" s="295"/>
      <c r="ADH110" s="295"/>
      <c r="ADI110" s="295"/>
      <c r="ADJ110" s="295"/>
      <c r="ADK110" s="295"/>
      <c r="ADL110" s="295"/>
      <c r="ADM110" s="295"/>
      <c r="ADN110" s="295"/>
      <c r="ADO110" s="295"/>
      <c r="ADP110" s="295"/>
      <c r="ADQ110" s="295"/>
      <c r="ADR110" s="295"/>
      <c r="ADS110" s="295"/>
      <c r="ADT110" s="295"/>
      <c r="ADU110" s="295"/>
      <c r="ADV110" s="295"/>
      <c r="ADW110" s="295"/>
      <c r="ADX110" s="295"/>
      <c r="ADY110" s="295"/>
      <c r="ADZ110" s="295"/>
      <c r="AEA110" s="295"/>
      <c r="AEB110" s="295"/>
      <c r="AEC110" s="295"/>
      <c r="AED110" s="295"/>
      <c r="AEE110" s="295"/>
      <c r="AEF110" s="295"/>
      <c r="AEG110" s="295"/>
      <c r="AEH110" s="295"/>
      <c r="AEI110" s="295"/>
      <c r="AEJ110" s="295"/>
      <c r="AEK110" s="295"/>
      <c r="AEL110" s="295"/>
      <c r="AEM110" s="295"/>
      <c r="AEN110" s="295"/>
      <c r="AEO110" s="295"/>
      <c r="AEP110" s="295"/>
      <c r="AEQ110" s="295"/>
      <c r="AER110" s="295"/>
      <c r="AES110" s="295"/>
      <c r="AET110" s="295"/>
      <c r="AEU110" s="295"/>
      <c r="AEV110" s="295"/>
      <c r="AEW110" s="295"/>
      <c r="AEX110" s="295"/>
      <c r="AEY110" s="295"/>
      <c r="AEZ110" s="295"/>
      <c r="AFA110" s="295"/>
      <c r="AFB110" s="295"/>
      <c r="AFC110" s="295"/>
      <c r="AFD110" s="295"/>
      <c r="AFE110" s="295"/>
      <c r="AFF110" s="295"/>
      <c r="AFG110" s="295"/>
      <c r="AFH110" s="295"/>
      <c r="AFI110" s="295"/>
      <c r="AFJ110" s="295"/>
      <c r="AFK110" s="295"/>
      <c r="AFL110" s="295"/>
      <c r="AFM110" s="295"/>
      <c r="AFN110" s="295"/>
      <c r="AFO110" s="295"/>
      <c r="AFP110" s="295"/>
      <c r="AFQ110" s="295"/>
      <c r="AFR110" s="295"/>
      <c r="AFS110" s="295"/>
      <c r="AFT110" s="295"/>
      <c r="AFU110" s="295"/>
      <c r="AFV110" s="295"/>
      <c r="AFW110" s="295"/>
      <c r="AFX110" s="295"/>
      <c r="AFY110" s="295"/>
      <c r="AFZ110" s="295"/>
      <c r="AGA110" s="295"/>
      <c r="AGB110" s="295"/>
      <c r="AGC110" s="295"/>
      <c r="AGD110" s="295"/>
      <c r="AGE110" s="295"/>
      <c r="AGF110" s="295"/>
      <c r="AGG110" s="295"/>
      <c r="AGH110" s="295"/>
      <c r="AGI110" s="295"/>
      <c r="AGJ110" s="295"/>
      <c r="AGK110" s="295"/>
      <c r="AGL110" s="295"/>
      <c r="AGM110" s="295"/>
      <c r="AGN110" s="295"/>
      <c r="AGO110" s="295"/>
      <c r="AGP110" s="295"/>
      <c r="AGQ110" s="295"/>
      <c r="AGR110" s="295"/>
      <c r="AGS110" s="295"/>
      <c r="AGT110" s="295"/>
      <c r="AGU110" s="295"/>
      <c r="AGV110" s="295"/>
      <c r="AGW110" s="295"/>
      <c r="AGX110" s="295"/>
      <c r="AGY110" s="295"/>
      <c r="AGZ110" s="295"/>
      <c r="AHA110" s="295"/>
      <c r="AHB110" s="295"/>
      <c r="AHC110" s="295"/>
      <c r="AHD110" s="295"/>
      <c r="AHE110" s="295"/>
      <c r="AHF110" s="295"/>
      <c r="AHG110" s="295"/>
      <c r="AHH110" s="295"/>
      <c r="AHI110" s="295"/>
      <c r="AHJ110" s="295"/>
      <c r="AHK110" s="295"/>
      <c r="AHL110" s="295"/>
      <c r="AHM110" s="295"/>
      <c r="AHN110" s="295"/>
      <c r="AHO110" s="295"/>
      <c r="AHP110" s="295"/>
      <c r="AHQ110" s="295"/>
      <c r="AHR110" s="295"/>
      <c r="AHS110" s="295"/>
      <c r="AHT110" s="295"/>
      <c r="AHU110" s="295"/>
      <c r="AHV110" s="295"/>
      <c r="AHW110" s="295"/>
      <c r="AHX110" s="295"/>
      <c r="AHY110" s="295"/>
      <c r="AHZ110" s="295"/>
      <c r="AIA110" s="295"/>
      <c r="AIB110" s="295"/>
      <c r="AIC110" s="295"/>
      <c r="AID110" s="295"/>
      <c r="AIE110" s="295"/>
      <c r="AIF110" s="295"/>
      <c r="AIG110" s="295"/>
      <c r="AIH110" s="295"/>
      <c r="AII110" s="295"/>
      <c r="AIJ110" s="295"/>
      <c r="AIK110" s="295"/>
      <c r="AIL110" s="295"/>
      <c r="AIM110" s="295"/>
      <c r="AIN110" s="295"/>
      <c r="AIO110" s="295"/>
      <c r="AIP110" s="295"/>
      <c r="AIQ110" s="295"/>
      <c r="AIR110" s="295"/>
      <c r="AIS110" s="295"/>
      <c r="AIT110" s="295"/>
      <c r="AIU110" s="295"/>
      <c r="AIV110" s="295"/>
      <c r="AIW110" s="295"/>
      <c r="AIX110" s="295"/>
      <c r="AIY110" s="295"/>
      <c r="AIZ110" s="295"/>
      <c r="AJA110" s="295"/>
      <c r="AJB110" s="295"/>
      <c r="AJC110" s="295"/>
      <c r="AJD110" s="295"/>
      <c r="AJE110" s="295"/>
      <c r="AJF110" s="295"/>
      <c r="AJG110" s="295"/>
      <c r="AJH110" s="295"/>
      <c r="AJI110" s="295"/>
      <c r="AJJ110" s="295"/>
      <c r="AJK110" s="295"/>
      <c r="AJL110" s="295"/>
      <c r="AJM110" s="295"/>
      <c r="AJN110" s="295"/>
      <c r="AJO110" s="295"/>
      <c r="AJP110" s="295"/>
      <c r="AJQ110" s="295"/>
      <c r="AJR110" s="295"/>
      <c r="AJS110" s="295"/>
      <c r="AJT110" s="295"/>
      <c r="AJU110" s="295"/>
      <c r="AJV110" s="295"/>
      <c r="AJW110" s="295"/>
      <c r="AJX110" s="295"/>
      <c r="AJY110" s="295"/>
      <c r="AJZ110" s="295"/>
      <c r="AKA110" s="295"/>
      <c r="AKB110" s="295"/>
      <c r="AKC110" s="295"/>
      <c r="AKD110" s="295"/>
      <c r="AKE110" s="295"/>
      <c r="AKF110" s="295"/>
      <c r="AKG110" s="295"/>
      <c r="AKH110" s="295"/>
      <c r="AKI110" s="295"/>
      <c r="AKJ110" s="295"/>
      <c r="AKK110" s="295"/>
      <c r="AKL110" s="295"/>
      <c r="AKM110" s="295"/>
      <c r="AKN110" s="295"/>
      <c r="AKO110" s="295"/>
      <c r="AKP110" s="295"/>
      <c r="AKQ110" s="295"/>
      <c r="AKR110" s="295"/>
      <c r="AKS110" s="295"/>
      <c r="AKT110" s="295"/>
      <c r="AKU110" s="295"/>
      <c r="AKV110" s="295"/>
      <c r="AKW110" s="295"/>
      <c r="AKX110" s="295"/>
      <c r="AKY110" s="295"/>
      <c r="AKZ110" s="295"/>
      <c r="ALA110" s="295"/>
      <c r="ALB110" s="295"/>
      <c r="ALC110" s="295"/>
      <c r="ALD110" s="295"/>
      <c r="ALE110" s="295"/>
      <c r="ALF110" s="295"/>
      <c r="ALG110" s="295"/>
      <c r="ALH110" s="295"/>
      <c r="ALI110" s="295"/>
      <c r="ALJ110" s="295"/>
      <c r="ALK110" s="295"/>
      <c r="ALL110" s="295"/>
      <c r="ALM110" s="295"/>
      <c r="ALN110" s="295"/>
      <c r="ALO110" s="295"/>
      <c r="ALP110" s="295"/>
      <c r="ALQ110" s="295"/>
      <c r="ALR110" s="295"/>
      <c r="ALS110" s="295"/>
      <c r="ALT110" s="295"/>
      <c r="ALU110" s="295"/>
      <c r="ALV110" s="295"/>
      <c r="ALW110" s="295"/>
      <c r="ALX110" s="295"/>
      <c r="ALY110" s="295"/>
      <c r="ALZ110" s="295"/>
      <c r="AMA110" s="295"/>
      <c r="AMB110" s="295"/>
    </row>
    <row r="111" spans="1:1024" customFormat="1" ht="30.75" customHeight="1">
      <c r="B111" s="276" t="s">
        <v>200</v>
      </c>
      <c r="C111" s="284" t="s">
        <v>41</v>
      </c>
      <c r="D111" s="282">
        <v>160318</v>
      </c>
      <c r="E111" s="279" t="s">
        <v>201</v>
      </c>
      <c r="F111" s="277" t="s">
        <v>36</v>
      </c>
      <c r="G111" s="280">
        <f>'Lista-SPDA'!E3</f>
        <v>272</v>
      </c>
      <c r="H111" s="281">
        <f t="shared" si="21"/>
        <v>67.78</v>
      </c>
      <c r="I111" s="294">
        <f t="shared" si="19"/>
        <v>18436.16</v>
      </c>
      <c r="J111" s="295"/>
      <c r="K111" s="296">
        <v>50.87</v>
      </c>
      <c r="L111" s="254">
        <f t="shared" si="20"/>
        <v>67.78</v>
      </c>
      <c r="M111" s="295"/>
      <c r="N111" s="297"/>
      <c r="O111" s="298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5"/>
      <c r="AG111" s="295"/>
      <c r="AH111" s="295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5"/>
      <c r="AS111" s="295"/>
      <c r="AT111" s="295"/>
      <c r="AU111" s="295"/>
      <c r="AV111" s="295"/>
      <c r="AW111" s="295"/>
      <c r="AX111" s="295"/>
      <c r="AY111" s="295"/>
      <c r="AZ111" s="295"/>
      <c r="BA111" s="295"/>
      <c r="BB111" s="295"/>
      <c r="BC111" s="295"/>
      <c r="BD111" s="295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5"/>
      <c r="BO111" s="295"/>
      <c r="BP111" s="295"/>
      <c r="BQ111" s="295"/>
      <c r="BR111" s="295"/>
      <c r="BS111" s="295"/>
      <c r="BT111" s="295"/>
      <c r="BU111" s="295"/>
      <c r="BV111" s="295"/>
      <c r="BW111" s="295"/>
      <c r="BX111" s="295"/>
      <c r="BY111" s="295"/>
      <c r="BZ111" s="295"/>
      <c r="CA111" s="295"/>
      <c r="CB111" s="295"/>
      <c r="CC111" s="295"/>
      <c r="CD111" s="295"/>
      <c r="CE111" s="295"/>
      <c r="CF111" s="295"/>
      <c r="CG111" s="295"/>
      <c r="CH111" s="295"/>
      <c r="CI111" s="295"/>
      <c r="CJ111" s="295"/>
      <c r="CK111" s="295"/>
      <c r="CL111" s="295"/>
      <c r="CM111" s="295"/>
      <c r="CN111" s="295"/>
      <c r="CO111" s="295"/>
      <c r="CP111" s="295"/>
      <c r="CQ111" s="295"/>
      <c r="CR111" s="295"/>
      <c r="CS111" s="295"/>
      <c r="CT111" s="295"/>
      <c r="CU111" s="295"/>
      <c r="CV111" s="295"/>
      <c r="CW111" s="295"/>
      <c r="CX111" s="295"/>
      <c r="CY111" s="295"/>
      <c r="CZ111" s="295"/>
      <c r="DA111" s="295"/>
      <c r="DB111" s="295"/>
      <c r="DC111" s="295"/>
      <c r="DD111" s="295"/>
      <c r="DE111" s="295"/>
      <c r="DF111" s="295"/>
      <c r="DG111" s="295"/>
      <c r="DH111" s="295"/>
      <c r="DI111" s="295"/>
      <c r="DJ111" s="295"/>
      <c r="DK111" s="295"/>
      <c r="DL111" s="295"/>
      <c r="DM111" s="295"/>
      <c r="DN111" s="295"/>
      <c r="DO111" s="295"/>
      <c r="DP111" s="295"/>
      <c r="DQ111" s="295"/>
      <c r="DR111" s="295"/>
      <c r="DS111" s="295"/>
      <c r="DT111" s="295"/>
      <c r="DU111" s="295"/>
      <c r="DV111" s="295"/>
      <c r="DW111" s="295"/>
      <c r="DX111" s="295"/>
      <c r="DY111" s="295"/>
      <c r="DZ111" s="295"/>
      <c r="EA111" s="295"/>
      <c r="EB111" s="295"/>
      <c r="EC111" s="295"/>
      <c r="ED111" s="295"/>
      <c r="EE111" s="295"/>
      <c r="EF111" s="295"/>
      <c r="EG111" s="295"/>
      <c r="EH111" s="295"/>
      <c r="EI111" s="295"/>
      <c r="EJ111" s="295"/>
      <c r="EK111" s="295"/>
      <c r="EL111" s="295"/>
      <c r="EM111" s="295"/>
      <c r="EN111" s="295"/>
      <c r="EO111" s="295"/>
      <c r="EP111" s="295"/>
      <c r="EQ111" s="295"/>
      <c r="ER111" s="295"/>
      <c r="ES111" s="295"/>
      <c r="ET111" s="295"/>
      <c r="EU111" s="295"/>
      <c r="EV111" s="295"/>
      <c r="EW111" s="295"/>
      <c r="EX111" s="295"/>
      <c r="EY111" s="295"/>
      <c r="EZ111" s="295"/>
      <c r="FA111" s="295"/>
      <c r="FB111" s="295"/>
      <c r="FC111" s="295"/>
      <c r="FD111" s="295"/>
      <c r="FE111" s="295"/>
      <c r="FF111" s="295"/>
      <c r="FG111" s="295"/>
      <c r="FH111" s="295"/>
      <c r="FI111" s="295"/>
      <c r="FJ111" s="295"/>
      <c r="FK111" s="295"/>
      <c r="FL111" s="295"/>
      <c r="FM111" s="295"/>
      <c r="FN111" s="295"/>
      <c r="FO111" s="295"/>
      <c r="FP111" s="295"/>
      <c r="FQ111" s="295"/>
      <c r="FR111" s="295"/>
      <c r="FS111" s="295"/>
      <c r="FT111" s="295"/>
      <c r="FU111" s="295"/>
      <c r="FV111" s="295"/>
      <c r="FW111" s="295"/>
      <c r="FX111" s="295"/>
      <c r="FY111" s="295"/>
      <c r="FZ111" s="295"/>
      <c r="GA111" s="295"/>
      <c r="GB111" s="295"/>
      <c r="GC111" s="295"/>
      <c r="GD111" s="295"/>
      <c r="GE111" s="295"/>
      <c r="GF111" s="295"/>
      <c r="GG111" s="295"/>
      <c r="GH111" s="295"/>
      <c r="GI111" s="295"/>
      <c r="GJ111" s="295"/>
      <c r="GK111" s="295"/>
      <c r="GL111" s="295"/>
      <c r="GM111" s="295"/>
      <c r="GN111" s="295"/>
      <c r="GO111" s="295"/>
      <c r="GP111" s="295"/>
      <c r="GQ111" s="295"/>
      <c r="GR111" s="295"/>
      <c r="GS111" s="295"/>
      <c r="GT111" s="295"/>
      <c r="GU111" s="295"/>
      <c r="GV111" s="295"/>
      <c r="GW111" s="295"/>
      <c r="GX111" s="295"/>
      <c r="GY111" s="295"/>
      <c r="GZ111" s="295"/>
      <c r="HA111" s="295"/>
      <c r="HB111" s="295"/>
      <c r="HC111" s="295"/>
      <c r="HD111" s="295"/>
      <c r="HE111" s="295"/>
      <c r="HF111" s="295"/>
      <c r="HG111" s="295"/>
      <c r="HH111" s="295"/>
      <c r="HI111" s="295"/>
      <c r="HJ111" s="295"/>
      <c r="HK111" s="295"/>
      <c r="HL111" s="295"/>
      <c r="HM111" s="295"/>
      <c r="HN111" s="295"/>
      <c r="HO111" s="295"/>
      <c r="HP111" s="295"/>
      <c r="HQ111" s="295"/>
      <c r="HR111" s="295"/>
      <c r="HS111" s="295"/>
      <c r="HT111" s="295"/>
      <c r="HU111" s="295"/>
      <c r="HV111" s="295"/>
      <c r="HW111" s="295"/>
      <c r="HX111" s="295"/>
      <c r="HY111" s="295"/>
      <c r="HZ111" s="295"/>
      <c r="IA111" s="295"/>
      <c r="IB111" s="295"/>
      <c r="IC111" s="295"/>
      <c r="ID111" s="295"/>
      <c r="IE111" s="295"/>
      <c r="IF111" s="295"/>
      <c r="IG111" s="295"/>
      <c r="IH111" s="295"/>
      <c r="II111" s="295"/>
      <c r="IJ111" s="295"/>
      <c r="IK111" s="295"/>
      <c r="IL111" s="295"/>
      <c r="IM111" s="295"/>
      <c r="IN111" s="295"/>
      <c r="IO111" s="295"/>
      <c r="IP111" s="295"/>
      <c r="IQ111" s="295"/>
      <c r="IR111" s="295"/>
      <c r="IS111" s="295"/>
      <c r="IT111" s="295"/>
      <c r="IU111" s="295"/>
      <c r="IV111" s="295"/>
      <c r="IW111" s="295"/>
      <c r="IX111" s="295"/>
      <c r="IY111" s="295"/>
      <c r="IZ111" s="295"/>
      <c r="JA111" s="295"/>
      <c r="JB111" s="295"/>
      <c r="JC111" s="295"/>
      <c r="JD111" s="295"/>
      <c r="JE111" s="295"/>
      <c r="JF111" s="295"/>
      <c r="JG111" s="295"/>
      <c r="JH111" s="295"/>
      <c r="JI111" s="295"/>
      <c r="JJ111" s="295"/>
      <c r="JK111" s="295"/>
      <c r="JL111" s="295"/>
      <c r="JM111" s="295"/>
      <c r="JN111" s="295"/>
      <c r="JO111" s="295"/>
      <c r="JP111" s="295"/>
      <c r="JQ111" s="295"/>
      <c r="JR111" s="295"/>
      <c r="JS111" s="295"/>
      <c r="JT111" s="295"/>
      <c r="JU111" s="295"/>
      <c r="JV111" s="295"/>
      <c r="JW111" s="295"/>
      <c r="JX111" s="295"/>
      <c r="JY111" s="295"/>
      <c r="JZ111" s="295"/>
      <c r="KA111" s="295"/>
      <c r="KB111" s="295"/>
      <c r="KC111" s="295"/>
      <c r="KD111" s="295"/>
      <c r="KE111" s="295"/>
      <c r="KF111" s="295"/>
      <c r="KG111" s="295"/>
      <c r="KH111" s="295"/>
      <c r="KI111" s="295"/>
      <c r="KJ111" s="295"/>
      <c r="KK111" s="295"/>
      <c r="KL111" s="295"/>
      <c r="KM111" s="295"/>
      <c r="KN111" s="295"/>
      <c r="KO111" s="295"/>
      <c r="KP111" s="295"/>
      <c r="KQ111" s="295"/>
      <c r="KR111" s="295"/>
      <c r="KS111" s="295"/>
      <c r="KT111" s="295"/>
      <c r="KU111" s="295"/>
      <c r="KV111" s="295"/>
      <c r="KW111" s="295"/>
      <c r="KX111" s="295"/>
      <c r="KY111" s="295"/>
      <c r="KZ111" s="295"/>
      <c r="LA111" s="295"/>
      <c r="LB111" s="295"/>
      <c r="LC111" s="295"/>
      <c r="LD111" s="295"/>
      <c r="LE111" s="295"/>
      <c r="LF111" s="295"/>
      <c r="LG111" s="295"/>
      <c r="LH111" s="295"/>
      <c r="LI111" s="295"/>
      <c r="LJ111" s="295"/>
      <c r="LK111" s="295"/>
      <c r="LL111" s="295"/>
      <c r="LM111" s="295"/>
      <c r="LN111" s="295"/>
      <c r="LO111" s="295"/>
      <c r="LP111" s="295"/>
      <c r="LQ111" s="295"/>
      <c r="LR111" s="295"/>
      <c r="LS111" s="295"/>
      <c r="LT111" s="295"/>
      <c r="LU111" s="295"/>
      <c r="LV111" s="295"/>
      <c r="LW111" s="295"/>
      <c r="LX111" s="295"/>
      <c r="LY111" s="295"/>
      <c r="LZ111" s="295"/>
      <c r="MA111" s="295"/>
      <c r="MB111" s="295"/>
      <c r="MC111" s="295"/>
      <c r="MD111" s="295"/>
      <c r="ME111" s="295"/>
      <c r="MF111" s="295"/>
      <c r="MG111" s="295"/>
      <c r="MH111" s="295"/>
      <c r="MI111" s="295"/>
      <c r="MJ111" s="295"/>
      <c r="MK111" s="295"/>
      <c r="ML111" s="295"/>
      <c r="MM111" s="295"/>
      <c r="MN111" s="295"/>
      <c r="MO111" s="295"/>
      <c r="MP111" s="295"/>
      <c r="MQ111" s="295"/>
      <c r="MR111" s="295"/>
      <c r="MS111" s="295"/>
      <c r="MT111" s="295"/>
      <c r="MU111" s="295"/>
      <c r="MV111" s="295"/>
      <c r="MW111" s="295"/>
      <c r="MX111" s="295"/>
      <c r="MY111" s="295"/>
      <c r="MZ111" s="295"/>
      <c r="NA111" s="295"/>
      <c r="NB111" s="295"/>
      <c r="NC111" s="295"/>
      <c r="ND111" s="295"/>
      <c r="NE111" s="295"/>
      <c r="NF111" s="295"/>
      <c r="NG111" s="295"/>
      <c r="NH111" s="295"/>
      <c r="NI111" s="295"/>
      <c r="NJ111" s="295"/>
      <c r="NK111" s="295"/>
      <c r="NL111" s="295"/>
      <c r="NM111" s="295"/>
      <c r="NN111" s="295"/>
      <c r="NO111" s="295"/>
      <c r="NP111" s="295"/>
      <c r="NQ111" s="295"/>
      <c r="NR111" s="295"/>
      <c r="NS111" s="295"/>
      <c r="NT111" s="295"/>
      <c r="NU111" s="295"/>
      <c r="NV111" s="295"/>
      <c r="NW111" s="295"/>
      <c r="NX111" s="295"/>
      <c r="NY111" s="295"/>
      <c r="NZ111" s="295"/>
      <c r="OA111" s="295"/>
      <c r="OB111" s="295"/>
      <c r="OC111" s="295"/>
      <c r="OD111" s="295"/>
      <c r="OE111" s="295"/>
      <c r="OF111" s="295"/>
      <c r="OG111" s="295"/>
      <c r="OH111" s="295"/>
      <c r="OI111" s="295"/>
      <c r="OJ111" s="295"/>
      <c r="OK111" s="295"/>
      <c r="OL111" s="295"/>
      <c r="OM111" s="295"/>
      <c r="ON111" s="295"/>
      <c r="OO111" s="295"/>
      <c r="OP111" s="295"/>
      <c r="OQ111" s="295"/>
      <c r="OR111" s="295"/>
      <c r="OS111" s="295"/>
      <c r="OT111" s="295"/>
      <c r="OU111" s="295"/>
      <c r="OV111" s="295"/>
      <c r="OW111" s="295"/>
      <c r="OX111" s="295"/>
      <c r="OY111" s="295"/>
      <c r="OZ111" s="295"/>
      <c r="PA111" s="295"/>
      <c r="PB111" s="295"/>
      <c r="PC111" s="295"/>
      <c r="PD111" s="295"/>
      <c r="PE111" s="295"/>
      <c r="PF111" s="295"/>
      <c r="PG111" s="295"/>
      <c r="PH111" s="295"/>
      <c r="PI111" s="295"/>
      <c r="PJ111" s="295"/>
      <c r="PK111" s="295"/>
      <c r="PL111" s="295"/>
      <c r="PM111" s="295"/>
      <c r="PN111" s="295"/>
      <c r="PO111" s="295"/>
      <c r="PP111" s="295"/>
      <c r="PQ111" s="295"/>
      <c r="PR111" s="295"/>
      <c r="PS111" s="295"/>
      <c r="PT111" s="295"/>
      <c r="PU111" s="295"/>
      <c r="PV111" s="295"/>
      <c r="PW111" s="295"/>
      <c r="PX111" s="295"/>
      <c r="PY111" s="295"/>
      <c r="PZ111" s="295"/>
      <c r="QA111" s="295"/>
      <c r="QB111" s="295"/>
      <c r="QC111" s="295"/>
      <c r="QD111" s="295"/>
      <c r="QE111" s="295"/>
      <c r="QF111" s="295"/>
      <c r="QG111" s="295"/>
      <c r="QH111" s="295"/>
      <c r="QI111" s="295"/>
      <c r="QJ111" s="295"/>
      <c r="QK111" s="295"/>
      <c r="QL111" s="295"/>
      <c r="QM111" s="295"/>
      <c r="QN111" s="295"/>
      <c r="QO111" s="295"/>
      <c r="QP111" s="295"/>
      <c r="QQ111" s="295"/>
      <c r="QR111" s="295"/>
      <c r="QS111" s="295"/>
      <c r="QT111" s="295"/>
      <c r="QU111" s="295"/>
      <c r="QV111" s="295"/>
      <c r="QW111" s="295"/>
      <c r="QX111" s="295"/>
      <c r="QY111" s="295"/>
      <c r="QZ111" s="295"/>
      <c r="RA111" s="295"/>
      <c r="RB111" s="295"/>
      <c r="RC111" s="295"/>
      <c r="RD111" s="295"/>
      <c r="RE111" s="295"/>
      <c r="RF111" s="295"/>
      <c r="RG111" s="295"/>
      <c r="RH111" s="295"/>
      <c r="RI111" s="295"/>
      <c r="RJ111" s="295"/>
      <c r="RK111" s="295"/>
      <c r="RL111" s="295"/>
      <c r="RM111" s="295"/>
      <c r="RN111" s="295"/>
      <c r="RO111" s="295"/>
      <c r="RP111" s="295"/>
      <c r="RQ111" s="295"/>
      <c r="RR111" s="295"/>
      <c r="RS111" s="295"/>
      <c r="RT111" s="295"/>
      <c r="RU111" s="295"/>
      <c r="RV111" s="295"/>
      <c r="RW111" s="295"/>
      <c r="RX111" s="295"/>
      <c r="RY111" s="295"/>
      <c r="RZ111" s="295"/>
      <c r="SA111" s="295"/>
      <c r="SB111" s="295"/>
      <c r="SC111" s="295"/>
      <c r="SD111" s="295"/>
      <c r="SE111" s="295"/>
      <c r="SF111" s="295"/>
      <c r="SG111" s="295"/>
      <c r="SH111" s="295"/>
      <c r="SI111" s="295"/>
      <c r="SJ111" s="295"/>
      <c r="SK111" s="295"/>
      <c r="SL111" s="295"/>
      <c r="SM111" s="295"/>
      <c r="SN111" s="295"/>
      <c r="SO111" s="295"/>
      <c r="SP111" s="295"/>
      <c r="SQ111" s="295"/>
      <c r="SR111" s="295"/>
      <c r="SS111" s="295"/>
      <c r="ST111" s="295"/>
      <c r="SU111" s="295"/>
      <c r="SV111" s="295"/>
      <c r="SW111" s="295"/>
      <c r="SX111" s="295"/>
      <c r="SY111" s="295"/>
      <c r="SZ111" s="295"/>
      <c r="TA111" s="295"/>
      <c r="TB111" s="295"/>
      <c r="TC111" s="295"/>
      <c r="TD111" s="295"/>
      <c r="TE111" s="295"/>
      <c r="TF111" s="295"/>
      <c r="TG111" s="295"/>
      <c r="TH111" s="295"/>
      <c r="TI111" s="295"/>
      <c r="TJ111" s="295"/>
      <c r="TK111" s="295"/>
      <c r="TL111" s="295"/>
      <c r="TM111" s="295"/>
      <c r="TN111" s="295"/>
      <c r="TO111" s="295"/>
      <c r="TP111" s="295"/>
      <c r="TQ111" s="295"/>
      <c r="TR111" s="295"/>
      <c r="TS111" s="295"/>
      <c r="TT111" s="295"/>
      <c r="TU111" s="295"/>
      <c r="TV111" s="295"/>
      <c r="TW111" s="295"/>
      <c r="TX111" s="295"/>
      <c r="TY111" s="295"/>
      <c r="TZ111" s="295"/>
      <c r="UA111" s="295"/>
      <c r="UB111" s="295"/>
      <c r="UC111" s="295"/>
      <c r="UD111" s="295"/>
      <c r="UE111" s="295"/>
      <c r="UF111" s="295"/>
      <c r="UG111" s="295"/>
      <c r="UH111" s="295"/>
      <c r="UI111" s="295"/>
      <c r="UJ111" s="295"/>
      <c r="UK111" s="295"/>
      <c r="UL111" s="295"/>
      <c r="UM111" s="295"/>
      <c r="UN111" s="295"/>
      <c r="UO111" s="295"/>
      <c r="UP111" s="295"/>
      <c r="UQ111" s="295"/>
      <c r="UR111" s="295"/>
      <c r="US111" s="295"/>
      <c r="UT111" s="295"/>
      <c r="UU111" s="295"/>
      <c r="UV111" s="295"/>
      <c r="UW111" s="295"/>
      <c r="UX111" s="295"/>
      <c r="UY111" s="295"/>
      <c r="UZ111" s="295"/>
      <c r="VA111" s="295"/>
      <c r="VB111" s="295"/>
      <c r="VC111" s="295"/>
      <c r="VD111" s="295"/>
      <c r="VE111" s="295"/>
      <c r="VF111" s="295"/>
      <c r="VG111" s="295"/>
      <c r="VH111" s="295"/>
      <c r="VI111" s="295"/>
      <c r="VJ111" s="295"/>
      <c r="VK111" s="295"/>
      <c r="VL111" s="295"/>
      <c r="VM111" s="295"/>
      <c r="VN111" s="295"/>
      <c r="VO111" s="295"/>
      <c r="VP111" s="295"/>
      <c r="VQ111" s="295"/>
      <c r="VR111" s="295"/>
      <c r="VS111" s="295"/>
      <c r="VT111" s="295"/>
      <c r="VU111" s="295"/>
      <c r="VV111" s="295"/>
      <c r="VW111" s="295"/>
      <c r="VX111" s="295"/>
      <c r="VY111" s="295"/>
      <c r="VZ111" s="295"/>
      <c r="WA111" s="295"/>
      <c r="WB111" s="295"/>
      <c r="WC111" s="295"/>
      <c r="WD111" s="295"/>
      <c r="WE111" s="295"/>
      <c r="WF111" s="295"/>
      <c r="WG111" s="295"/>
      <c r="WH111" s="295"/>
      <c r="WI111" s="295"/>
      <c r="WJ111" s="295"/>
      <c r="WK111" s="295"/>
      <c r="WL111" s="295"/>
      <c r="WM111" s="295"/>
      <c r="WN111" s="295"/>
      <c r="WO111" s="295"/>
      <c r="WP111" s="295"/>
      <c r="WQ111" s="295"/>
      <c r="WR111" s="295"/>
      <c r="WS111" s="295"/>
      <c r="WT111" s="295"/>
      <c r="WU111" s="295"/>
      <c r="WV111" s="295"/>
      <c r="WW111" s="295"/>
      <c r="WX111" s="295"/>
      <c r="WY111" s="295"/>
      <c r="WZ111" s="295"/>
      <c r="XA111" s="295"/>
      <c r="XB111" s="295"/>
      <c r="XC111" s="295"/>
      <c r="XD111" s="295"/>
      <c r="XE111" s="295"/>
      <c r="XF111" s="295"/>
      <c r="XG111" s="295"/>
      <c r="XH111" s="295"/>
      <c r="XI111" s="295"/>
      <c r="XJ111" s="295"/>
      <c r="XK111" s="295"/>
      <c r="XL111" s="295"/>
      <c r="XM111" s="295"/>
      <c r="XN111" s="295"/>
      <c r="XO111" s="295"/>
      <c r="XP111" s="295"/>
      <c r="XQ111" s="295"/>
      <c r="XR111" s="295"/>
      <c r="XS111" s="295"/>
      <c r="XT111" s="295"/>
      <c r="XU111" s="295"/>
      <c r="XV111" s="295"/>
      <c r="XW111" s="295"/>
      <c r="XX111" s="295"/>
      <c r="XY111" s="295"/>
      <c r="XZ111" s="295"/>
      <c r="YA111" s="295"/>
      <c r="YB111" s="295"/>
      <c r="YC111" s="295"/>
      <c r="YD111" s="295"/>
      <c r="YE111" s="295"/>
      <c r="YF111" s="295"/>
      <c r="YG111" s="295"/>
      <c r="YH111" s="295"/>
      <c r="YI111" s="295"/>
      <c r="YJ111" s="295"/>
      <c r="YK111" s="295"/>
      <c r="YL111" s="295"/>
      <c r="YM111" s="295"/>
      <c r="YN111" s="295"/>
      <c r="YO111" s="295"/>
      <c r="YP111" s="295"/>
      <c r="YQ111" s="295"/>
      <c r="YR111" s="295"/>
      <c r="YS111" s="295"/>
      <c r="YT111" s="295"/>
      <c r="YU111" s="295"/>
      <c r="YV111" s="295"/>
      <c r="YW111" s="295"/>
      <c r="YX111" s="295"/>
      <c r="YY111" s="295"/>
      <c r="YZ111" s="295"/>
      <c r="ZA111" s="295"/>
      <c r="ZB111" s="295"/>
      <c r="ZC111" s="295"/>
      <c r="ZD111" s="295"/>
      <c r="ZE111" s="295"/>
      <c r="ZF111" s="295"/>
      <c r="ZG111" s="295"/>
      <c r="ZH111" s="295"/>
      <c r="ZI111" s="295"/>
      <c r="ZJ111" s="295"/>
      <c r="ZK111" s="295"/>
      <c r="ZL111" s="295"/>
      <c r="ZM111" s="295"/>
      <c r="ZN111" s="295"/>
      <c r="ZO111" s="295"/>
      <c r="ZP111" s="295"/>
      <c r="ZQ111" s="295"/>
      <c r="ZR111" s="295"/>
      <c r="ZS111" s="295"/>
      <c r="ZT111" s="295"/>
      <c r="ZU111" s="295"/>
      <c r="ZV111" s="295"/>
      <c r="ZW111" s="295"/>
      <c r="ZX111" s="295"/>
      <c r="ZY111" s="295"/>
      <c r="ZZ111" s="295"/>
      <c r="AAA111" s="295"/>
      <c r="AAB111" s="295"/>
      <c r="AAC111" s="295"/>
      <c r="AAD111" s="295"/>
      <c r="AAE111" s="295"/>
      <c r="AAF111" s="295"/>
      <c r="AAG111" s="295"/>
      <c r="AAH111" s="295"/>
      <c r="AAI111" s="295"/>
      <c r="AAJ111" s="295"/>
      <c r="AAK111" s="295"/>
      <c r="AAL111" s="295"/>
      <c r="AAM111" s="295"/>
      <c r="AAN111" s="295"/>
      <c r="AAO111" s="295"/>
      <c r="AAP111" s="295"/>
      <c r="AAQ111" s="295"/>
      <c r="AAR111" s="295"/>
      <c r="AAS111" s="295"/>
      <c r="AAT111" s="295"/>
      <c r="AAU111" s="295"/>
      <c r="AAV111" s="295"/>
      <c r="AAW111" s="295"/>
      <c r="AAX111" s="295"/>
      <c r="AAY111" s="295"/>
      <c r="AAZ111" s="295"/>
      <c r="ABA111" s="295"/>
      <c r="ABB111" s="295"/>
      <c r="ABC111" s="295"/>
      <c r="ABD111" s="295"/>
      <c r="ABE111" s="295"/>
      <c r="ABF111" s="295"/>
      <c r="ABG111" s="295"/>
      <c r="ABH111" s="295"/>
      <c r="ABI111" s="295"/>
      <c r="ABJ111" s="295"/>
      <c r="ABK111" s="295"/>
      <c r="ABL111" s="295"/>
      <c r="ABM111" s="295"/>
      <c r="ABN111" s="295"/>
      <c r="ABO111" s="295"/>
      <c r="ABP111" s="295"/>
      <c r="ABQ111" s="295"/>
      <c r="ABR111" s="295"/>
      <c r="ABS111" s="295"/>
      <c r="ABT111" s="295"/>
      <c r="ABU111" s="295"/>
      <c r="ABV111" s="295"/>
      <c r="ABW111" s="295"/>
      <c r="ABX111" s="295"/>
      <c r="ABY111" s="295"/>
      <c r="ABZ111" s="295"/>
      <c r="ACA111" s="295"/>
      <c r="ACB111" s="295"/>
      <c r="ACC111" s="295"/>
      <c r="ACD111" s="295"/>
      <c r="ACE111" s="295"/>
      <c r="ACF111" s="295"/>
      <c r="ACG111" s="295"/>
      <c r="ACH111" s="295"/>
      <c r="ACI111" s="295"/>
      <c r="ACJ111" s="295"/>
      <c r="ACK111" s="295"/>
      <c r="ACL111" s="295"/>
      <c r="ACM111" s="295"/>
      <c r="ACN111" s="295"/>
      <c r="ACO111" s="295"/>
      <c r="ACP111" s="295"/>
      <c r="ACQ111" s="295"/>
      <c r="ACR111" s="295"/>
      <c r="ACS111" s="295"/>
      <c r="ACT111" s="295"/>
      <c r="ACU111" s="295"/>
      <c r="ACV111" s="295"/>
      <c r="ACW111" s="295"/>
      <c r="ACX111" s="295"/>
      <c r="ACY111" s="295"/>
      <c r="ACZ111" s="295"/>
      <c r="ADA111" s="295"/>
      <c r="ADB111" s="295"/>
      <c r="ADC111" s="295"/>
      <c r="ADD111" s="295"/>
      <c r="ADE111" s="295"/>
      <c r="ADF111" s="295"/>
      <c r="ADG111" s="295"/>
      <c r="ADH111" s="295"/>
      <c r="ADI111" s="295"/>
      <c r="ADJ111" s="295"/>
      <c r="ADK111" s="295"/>
      <c r="ADL111" s="295"/>
      <c r="ADM111" s="295"/>
      <c r="ADN111" s="295"/>
      <c r="ADO111" s="295"/>
      <c r="ADP111" s="295"/>
      <c r="ADQ111" s="295"/>
      <c r="ADR111" s="295"/>
      <c r="ADS111" s="295"/>
      <c r="ADT111" s="295"/>
      <c r="ADU111" s="295"/>
      <c r="ADV111" s="295"/>
      <c r="ADW111" s="295"/>
      <c r="ADX111" s="295"/>
      <c r="ADY111" s="295"/>
      <c r="ADZ111" s="295"/>
      <c r="AEA111" s="295"/>
      <c r="AEB111" s="295"/>
      <c r="AEC111" s="295"/>
      <c r="AED111" s="295"/>
      <c r="AEE111" s="295"/>
      <c r="AEF111" s="295"/>
      <c r="AEG111" s="295"/>
      <c r="AEH111" s="295"/>
      <c r="AEI111" s="295"/>
      <c r="AEJ111" s="295"/>
      <c r="AEK111" s="295"/>
      <c r="AEL111" s="295"/>
      <c r="AEM111" s="295"/>
      <c r="AEN111" s="295"/>
      <c r="AEO111" s="295"/>
      <c r="AEP111" s="295"/>
      <c r="AEQ111" s="295"/>
      <c r="AER111" s="295"/>
      <c r="AES111" s="295"/>
      <c r="AET111" s="295"/>
      <c r="AEU111" s="295"/>
      <c r="AEV111" s="295"/>
      <c r="AEW111" s="295"/>
      <c r="AEX111" s="295"/>
      <c r="AEY111" s="295"/>
      <c r="AEZ111" s="295"/>
      <c r="AFA111" s="295"/>
      <c r="AFB111" s="295"/>
      <c r="AFC111" s="295"/>
      <c r="AFD111" s="295"/>
      <c r="AFE111" s="295"/>
      <c r="AFF111" s="295"/>
      <c r="AFG111" s="295"/>
      <c r="AFH111" s="295"/>
      <c r="AFI111" s="295"/>
      <c r="AFJ111" s="295"/>
      <c r="AFK111" s="295"/>
      <c r="AFL111" s="295"/>
      <c r="AFM111" s="295"/>
      <c r="AFN111" s="295"/>
      <c r="AFO111" s="295"/>
      <c r="AFP111" s="295"/>
      <c r="AFQ111" s="295"/>
      <c r="AFR111" s="295"/>
      <c r="AFS111" s="295"/>
      <c r="AFT111" s="295"/>
      <c r="AFU111" s="295"/>
      <c r="AFV111" s="295"/>
      <c r="AFW111" s="295"/>
      <c r="AFX111" s="295"/>
      <c r="AFY111" s="295"/>
      <c r="AFZ111" s="295"/>
      <c r="AGA111" s="295"/>
      <c r="AGB111" s="295"/>
      <c r="AGC111" s="295"/>
      <c r="AGD111" s="295"/>
      <c r="AGE111" s="295"/>
      <c r="AGF111" s="295"/>
      <c r="AGG111" s="295"/>
      <c r="AGH111" s="295"/>
      <c r="AGI111" s="295"/>
      <c r="AGJ111" s="295"/>
      <c r="AGK111" s="295"/>
      <c r="AGL111" s="295"/>
      <c r="AGM111" s="295"/>
      <c r="AGN111" s="295"/>
      <c r="AGO111" s="295"/>
      <c r="AGP111" s="295"/>
      <c r="AGQ111" s="295"/>
      <c r="AGR111" s="295"/>
      <c r="AGS111" s="295"/>
      <c r="AGT111" s="295"/>
      <c r="AGU111" s="295"/>
      <c r="AGV111" s="295"/>
      <c r="AGW111" s="295"/>
      <c r="AGX111" s="295"/>
      <c r="AGY111" s="295"/>
      <c r="AGZ111" s="295"/>
      <c r="AHA111" s="295"/>
      <c r="AHB111" s="295"/>
      <c r="AHC111" s="295"/>
      <c r="AHD111" s="295"/>
      <c r="AHE111" s="295"/>
      <c r="AHF111" s="295"/>
      <c r="AHG111" s="295"/>
      <c r="AHH111" s="295"/>
      <c r="AHI111" s="295"/>
      <c r="AHJ111" s="295"/>
      <c r="AHK111" s="295"/>
      <c r="AHL111" s="295"/>
      <c r="AHM111" s="295"/>
      <c r="AHN111" s="295"/>
      <c r="AHO111" s="295"/>
      <c r="AHP111" s="295"/>
      <c r="AHQ111" s="295"/>
      <c r="AHR111" s="295"/>
      <c r="AHS111" s="295"/>
      <c r="AHT111" s="295"/>
      <c r="AHU111" s="295"/>
      <c r="AHV111" s="295"/>
      <c r="AHW111" s="295"/>
      <c r="AHX111" s="295"/>
      <c r="AHY111" s="295"/>
      <c r="AHZ111" s="295"/>
      <c r="AIA111" s="295"/>
      <c r="AIB111" s="295"/>
      <c r="AIC111" s="295"/>
      <c r="AID111" s="295"/>
      <c r="AIE111" s="295"/>
      <c r="AIF111" s="295"/>
      <c r="AIG111" s="295"/>
      <c r="AIH111" s="295"/>
      <c r="AII111" s="295"/>
      <c r="AIJ111" s="295"/>
      <c r="AIK111" s="295"/>
      <c r="AIL111" s="295"/>
      <c r="AIM111" s="295"/>
      <c r="AIN111" s="295"/>
      <c r="AIO111" s="295"/>
      <c r="AIP111" s="295"/>
      <c r="AIQ111" s="295"/>
      <c r="AIR111" s="295"/>
      <c r="AIS111" s="295"/>
      <c r="AIT111" s="295"/>
      <c r="AIU111" s="295"/>
      <c r="AIV111" s="295"/>
      <c r="AIW111" s="295"/>
      <c r="AIX111" s="295"/>
      <c r="AIY111" s="295"/>
      <c r="AIZ111" s="295"/>
      <c r="AJA111" s="295"/>
      <c r="AJB111" s="295"/>
      <c r="AJC111" s="295"/>
      <c r="AJD111" s="295"/>
      <c r="AJE111" s="295"/>
      <c r="AJF111" s="295"/>
      <c r="AJG111" s="295"/>
      <c r="AJH111" s="295"/>
      <c r="AJI111" s="295"/>
      <c r="AJJ111" s="295"/>
      <c r="AJK111" s="295"/>
      <c r="AJL111" s="295"/>
      <c r="AJM111" s="295"/>
      <c r="AJN111" s="295"/>
      <c r="AJO111" s="295"/>
      <c r="AJP111" s="295"/>
      <c r="AJQ111" s="295"/>
      <c r="AJR111" s="295"/>
      <c r="AJS111" s="295"/>
      <c r="AJT111" s="295"/>
      <c r="AJU111" s="295"/>
      <c r="AJV111" s="295"/>
      <c r="AJW111" s="295"/>
      <c r="AJX111" s="295"/>
      <c r="AJY111" s="295"/>
      <c r="AJZ111" s="295"/>
      <c r="AKA111" s="295"/>
      <c r="AKB111" s="295"/>
      <c r="AKC111" s="295"/>
      <c r="AKD111" s="295"/>
      <c r="AKE111" s="295"/>
      <c r="AKF111" s="295"/>
      <c r="AKG111" s="295"/>
      <c r="AKH111" s="295"/>
      <c r="AKI111" s="295"/>
      <c r="AKJ111" s="295"/>
      <c r="AKK111" s="295"/>
      <c r="AKL111" s="295"/>
      <c r="AKM111" s="295"/>
      <c r="AKN111" s="295"/>
      <c r="AKO111" s="295"/>
      <c r="AKP111" s="295"/>
      <c r="AKQ111" s="295"/>
      <c r="AKR111" s="295"/>
      <c r="AKS111" s="295"/>
      <c r="AKT111" s="295"/>
      <c r="AKU111" s="295"/>
      <c r="AKV111" s="295"/>
      <c r="AKW111" s="295"/>
      <c r="AKX111" s="295"/>
      <c r="AKY111" s="295"/>
      <c r="AKZ111" s="295"/>
      <c r="ALA111" s="295"/>
      <c r="ALB111" s="295"/>
      <c r="ALC111" s="295"/>
      <c r="ALD111" s="295"/>
      <c r="ALE111" s="295"/>
      <c r="ALF111" s="295"/>
      <c r="ALG111" s="295"/>
      <c r="ALH111" s="295"/>
      <c r="ALI111" s="295"/>
      <c r="ALJ111" s="295"/>
      <c r="ALK111" s="295"/>
      <c r="ALL111" s="295"/>
      <c r="ALM111" s="295"/>
      <c r="ALN111" s="295"/>
      <c r="ALO111" s="295"/>
      <c r="ALP111" s="295"/>
      <c r="ALQ111" s="295"/>
      <c r="ALR111" s="295"/>
      <c r="ALS111" s="295"/>
      <c r="ALT111" s="295"/>
      <c r="ALU111" s="295"/>
      <c r="ALV111" s="295"/>
      <c r="ALW111" s="295"/>
      <c r="ALX111" s="295"/>
      <c r="ALY111" s="295"/>
      <c r="ALZ111" s="295"/>
      <c r="AMA111" s="295"/>
      <c r="AMB111" s="295"/>
    </row>
    <row r="112" spans="1:1024" customFormat="1" ht="30.75" customHeight="1">
      <c r="B112" s="276" t="s">
        <v>202</v>
      </c>
      <c r="C112" s="284" t="s">
        <v>41</v>
      </c>
      <c r="D112" s="282">
        <v>160317</v>
      </c>
      <c r="E112" s="283" t="s">
        <v>203</v>
      </c>
      <c r="F112" s="277" t="s">
        <v>36</v>
      </c>
      <c r="G112" s="280">
        <f>'Lista-SPDA'!E6</f>
        <v>132</v>
      </c>
      <c r="H112" s="281">
        <f t="shared" si="21"/>
        <v>100.87</v>
      </c>
      <c r="I112" s="294">
        <f t="shared" si="19"/>
        <v>13314.84</v>
      </c>
      <c r="J112" s="295"/>
      <c r="K112" s="296">
        <v>75.7</v>
      </c>
      <c r="L112" s="254">
        <f t="shared" si="20"/>
        <v>100.87</v>
      </c>
      <c r="M112" s="295"/>
      <c r="N112" s="297"/>
      <c r="O112" s="298"/>
      <c r="P112" s="295"/>
      <c r="Q112" s="295"/>
      <c r="R112" s="295"/>
      <c r="S112" s="295"/>
      <c r="T112" s="295"/>
      <c r="U112" s="295"/>
      <c r="V112" s="295"/>
      <c r="W112" s="295"/>
      <c r="X112" s="295"/>
      <c r="Y112" s="295"/>
      <c r="Z112" s="295"/>
      <c r="AA112" s="295"/>
      <c r="AB112" s="295"/>
      <c r="AC112" s="295"/>
      <c r="AD112" s="295"/>
      <c r="AE112" s="295"/>
      <c r="AF112" s="295"/>
      <c r="AG112" s="295"/>
      <c r="AH112" s="295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5"/>
      <c r="AS112" s="295"/>
      <c r="AT112" s="295"/>
      <c r="AU112" s="295"/>
      <c r="AV112" s="295"/>
      <c r="AW112" s="295"/>
      <c r="AX112" s="295"/>
      <c r="AY112" s="295"/>
      <c r="AZ112" s="295"/>
      <c r="BA112" s="295"/>
      <c r="BB112" s="295"/>
      <c r="BC112" s="295"/>
      <c r="BD112" s="295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5"/>
      <c r="BO112" s="295"/>
      <c r="BP112" s="295"/>
      <c r="BQ112" s="295"/>
      <c r="BR112" s="295"/>
      <c r="BS112" s="295"/>
      <c r="BT112" s="295"/>
      <c r="BU112" s="295"/>
      <c r="BV112" s="295"/>
      <c r="BW112" s="295"/>
      <c r="BX112" s="295"/>
      <c r="BY112" s="295"/>
      <c r="BZ112" s="295"/>
      <c r="CA112" s="295"/>
      <c r="CB112" s="295"/>
      <c r="CC112" s="295"/>
      <c r="CD112" s="295"/>
      <c r="CE112" s="295"/>
      <c r="CF112" s="295"/>
      <c r="CG112" s="295"/>
      <c r="CH112" s="295"/>
      <c r="CI112" s="295"/>
      <c r="CJ112" s="295"/>
      <c r="CK112" s="295"/>
      <c r="CL112" s="295"/>
      <c r="CM112" s="295"/>
      <c r="CN112" s="295"/>
      <c r="CO112" s="295"/>
      <c r="CP112" s="295"/>
      <c r="CQ112" s="295"/>
      <c r="CR112" s="295"/>
      <c r="CS112" s="295"/>
      <c r="CT112" s="295"/>
      <c r="CU112" s="295"/>
      <c r="CV112" s="295"/>
      <c r="CW112" s="295"/>
      <c r="CX112" s="295"/>
      <c r="CY112" s="295"/>
      <c r="CZ112" s="295"/>
      <c r="DA112" s="295"/>
      <c r="DB112" s="295"/>
      <c r="DC112" s="295"/>
      <c r="DD112" s="295"/>
      <c r="DE112" s="295"/>
      <c r="DF112" s="295"/>
      <c r="DG112" s="295"/>
      <c r="DH112" s="295"/>
      <c r="DI112" s="295"/>
      <c r="DJ112" s="295"/>
      <c r="DK112" s="295"/>
      <c r="DL112" s="295"/>
      <c r="DM112" s="295"/>
      <c r="DN112" s="295"/>
      <c r="DO112" s="295"/>
      <c r="DP112" s="295"/>
      <c r="DQ112" s="295"/>
      <c r="DR112" s="295"/>
      <c r="DS112" s="295"/>
      <c r="DT112" s="295"/>
      <c r="DU112" s="295"/>
      <c r="DV112" s="295"/>
      <c r="DW112" s="295"/>
      <c r="DX112" s="295"/>
      <c r="DY112" s="295"/>
      <c r="DZ112" s="295"/>
      <c r="EA112" s="295"/>
      <c r="EB112" s="295"/>
      <c r="EC112" s="295"/>
      <c r="ED112" s="295"/>
      <c r="EE112" s="295"/>
      <c r="EF112" s="295"/>
      <c r="EG112" s="295"/>
      <c r="EH112" s="295"/>
      <c r="EI112" s="295"/>
      <c r="EJ112" s="295"/>
      <c r="EK112" s="295"/>
      <c r="EL112" s="295"/>
      <c r="EM112" s="295"/>
      <c r="EN112" s="295"/>
      <c r="EO112" s="295"/>
      <c r="EP112" s="295"/>
      <c r="EQ112" s="295"/>
      <c r="ER112" s="295"/>
      <c r="ES112" s="295"/>
      <c r="ET112" s="295"/>
      <c r="EU112" s="295"/>
      <c r="EV112" s="295"/>
      <c r="EW112" s="295"/>
      <c r="EX112" s="295"/>
      <c r="EY112" s="295"/>
      <c r="EZ112" s="295"/>
      <c r="FA112" s="295"/>
      <c r="FB112" s="295"/>
      <c r="FC112" s="295"/>
      <c r="FD112" s="295"/>
      <c r="FE112" s="295"/>
      <c r="FF112" s="295"/>
      <c r="FG112" s="295"/>
      <c r="FH112" s="295"/>
      <c r="FI112" s="295"/>
      <c r="FJ112" s="295"/>
      <c r="FK112" s="295"/>
      <c r="FL112" s="295"/>
      <c r="FM112" s="295"/>
      <c r="FN112" s="295"/>
      <c r="FO112" s="295"/>
      <c r="FP112" s="295"/>
      <c r="FQ112" s="295"/>
      <c r="FR112" s="295"/>
      <c r="FS112" s="295"/>
      <c r="FT112" s="295"/>
      <c r="FU112" s="295"/>
      <c r="FV112" s="295"/>
      <c r="FW112" s="295"/>
      <c r="FX112" s="295"/>
      <c r="FY112" s="295"/>
      <c r="FZ112" s="295"/>
      <c r="GA112" s="295"/>
      <c r="GB112" s="295"/>
      <c r="GC112" s="295"/>
      <c r="GD112" s="295"/>
      <c r="GE112" s="295"/>
      <c r="GF112" s="295"/>
      <c r="GG112" s="295"/>
      <c r="GH112" s="295"/>
      <c r="GI112" s="295"/>
      <c r="GJ112" s="295"/>
      <c r="GK112" s="295"/>
      <c r="GL112" s="295"/>
      <c r="GM112" s="295"/>
      <c r="GN112" s="295"/>
      <c r="GO112" s="295"/>
      <c r="GP112" s="295"/>
      <c r="GQ112" s="295"/>
      <c r="GR112" s="295"/>
      <c r="GS112" s="295"/>
      <c r="GT112" s="295"/>
      <c r="GU112" s="295"/>
      <c r="GV112" s="295"/>
      <c r="GW112" s="295"/>
      <c r="GX112" s="295"/>
      <c r="GY112" s="295"/>
      <c r="GZ112" s="295"/>
      <c r="HA112" s="295"/>
      <c r="HB112" s="295"/>
      <c r="HC112" s="295"/>
      <c r="HD112" s="295"/>
      <c r="HE112" s="295"/>
      <c r="HF112" s="295"/>
      <c r="HG112" s="295"/>
      <c r="HH112" s="295"/>
      <c r="HI112" s="295"/>
      <c r="HJ112" s="295"/>
      <c r="HK112" s="295"/>
      <c r="HL112" s="295"/>
      <c r="HM112" s="295"/>
      <c r="HN112" s="295"/>
      <c r="HO112" s="295"/>
      <c r="HP112" s="295"/>
      <c r="HQ112" s="295"/>
      <c r="HR112" s="295"/>
      <c r="HS112" s="295"/>
      <c r="HT112" s="295"/>
      <c r="HU112" s="295"/>
      <c r="HV112" s="295"/>
      <c r="HW112" s="295"/>
      <c r="HX112" s="295"/>
      <c r="HY112" s="295"/>
      <c r="HZ112" s="295"/>
      <c r="IA112" s="295"/>
      <c r="IB112" s="295"/>
      <c r="IC112" s="295"/>
      <c r="ID112" s="295"/>
      <c r="IE112" s="295"/>
      <c r="IF112" s="295"/>
      <c r="IG112" s="295"/>
      <c r="IH112" s="295"/>
      <c r="II112" s="295"/>
      <c r="IJ112" s="295"/>
      <c r="IK112" s="295"/>
      <c r="IL112" s="295"/>
      <c r="IM112" s="295"/>
      <c r="IN112" s="295"/>
      <c r="IO112" s="295"/>
      <c r="IP112" s="295"/>
      <c r="IQ112" s="295"/>
      <c r="IR112" s="295"/>
      <c r="IS112" s="295"/>
      <c r="IT112" s="295"/>
      <c r="IU112" s="295"/>
      <c r="IV112" s="295"/>
      <c r="IW112" s="295"/>
      <c r="IX112" s="295"/>
      <c r="IY112" s="295"/>
      <c r="IZ112" s="295"/>
      <c r="JA112" s="295"/>
      <c r="JB112" s="295"/>
      <c r="JC112" s="295"/>
      <c r="JD112" s="295"/>
      <c r="JE112" s="295"/>
      <c r="JF112" s="295"/>
      <c r="JG112" s="295"/>
      <c r="JH112" s="295"/>
      <c r="JI112" s="295"/>
      <c r="JJ112" s="295"/>
      <c r="JK112" s="295"/>
      <c r="JL112" s="295"/>
      <c r="JM112" s="295"/>
      <c r="JN112" s="295"/>
      <c r="JO112" s="295"/>
      <c r="JP112" s="295"/>
      <c r="JQ112" s="295"/>
      <c r="JR112" s="295"/>
      <c r="JS112" s="295"/>
      <c r="JT112" s="295"/>
      <c r="JU112" s="295"/>
      <c r="JV112" s="295"/>
      <c r="JW112" s="295"/>
      <c r="JX112" s="295"/>
      <c r="JY112" s="295"/>
      <c r="JZ112" s="295"/>
      <c r="KA112" s="295"/>
      <c r="KB112" s="295"/>
      <c r="KC112" s="295"/>
      <c r="KD112" s="295"/>
      <c r="KE112" s="295"/>
      <c r="KF112" s="295"/>
      <c r="KG112" s="295"/>
      <c r="KH112" s="295"/>
      <c r="KI112" s="295"/>
      <c r="KJ112" s="295"/>
      <c r="KK112" s="295"/>
      <c r="KL112" s="295"/>
      <c r="KM112" s="295"/>
      <c r="KN112" s="295"/>
      <c r="KO112" s="295"/>
      <c r="KP112" s="295"/>
      <c r="KQ112" s="295"/>
      <c r="KR112" s="295"/>
      <c r="KS112" s="295"/>
      <c r="KT112" s="295"/>
      <c r="KU112" s="295"/>
      <c r="KV112" s="295"/>
      <c r="KW112" s="295"/>
      <c r="KX112" s="295"/>
      <c r="KY112" s="295"/>
      <c r="KZ112" s="295"/>
      <c r="LA112" s="295"/>
      <c r="LB112" s="295"/>
      <c r="LC112" s="295"/>
      <c r="LD112" s="295"/>
      <c r="LE112" s="295"/>
      <c r="LF112" s="295"/>
      <c r="LG112" s="295"/>
      <c r="LH112" s="295"/>
      <c r="LI112" s="295"/>
      <c r="LJ112" s="295"/>
      <c r="LK112" s="295"/>
      <c r="LL112" s="295"/>
      <c r="LM112" s="295"/>
      <c r="LN112" s="295"/>
      <c r="LO112" s="295"/>
      <c r="LP112" s="295"/>
      <c r="LQ112" s="295"/>
      <c r="LR112" s="295"/>
      <c r="LS112" s="295"/>
      <c r="LT112" s="295"/>
      <c r="LU112" s="295"/>
      <c r="LV112" s="295"/>
      <c r="LW112" s="295"/>
      <c r="LX112" s="295"/>
      <c r="LY112" s="295"/>
      <c r="LZ112" s="295"/>
      <c r="MA112" s="295"/>
      <c r="MB112" s="295"/>
      <c r="MC112" s="295"/>
      <c r="MD112" s="295"/>
      <c r="ME112" s="295"/>
      <c r="MF112" s="295"/>
      <c r="MG112" s="295"/>
      <c r="MH112" s="295"/>
      <c r="MI112" s="295"/>
      <c r="MJ112" s="295"/>
      <c r="MK112" s="295"/>
      <c r="ML112" s="295"/>
      <c r="MM112" s="295"/>
      <c r="MN112" s="295"/>
      <c r="MO112" s="295"/>
      <c r="MP112" s="295"/>
      <c r="MQ112" s="295"/>
      <c r="MR112" s="295"/>
      <c r="MS112" s="295"/>
      <c r="MT112" s="295"/>
      <c r="MU112" s="295"/>
      <c r="MV112" s="295"/>
      <c r="MW112" s="295"/>
      <c r="MX112" s="295"/>
      <c r="MY112" s="295"/>
      <c r="MZ112" s="295"/>
      <c r="NA112" s="295"/>
      <c r="NB112" s="295"/>
      <c r="NC112" s="295"/>
      <c r="ND112" s="295"/>
      <c r="NE112" s="295"/>
      <c r="NF112" s="295"/>
      <c r="NG112" s="295"/>
      <c r="NH112" s="295"/>
      <c r="NI112" s="295"/>
      <c r="NJ112" s="295"/>
      <c r="NK112" s="295"/>
      <c r="NL112" s="295"/>
      <c r="NM112" s="295"/>
      <c r="NN112" s="295"/>
      <c r="NO112" s="295"/>
      <c r="NP112" s="295"/>
      <c r="NQ112" s="295"/>
      <c r="NR112" s="295"/>
      <c r="NS112" s="295"/>
      <c r="NT112" s="295"/>
      <c r="NU112" s="295"/>
      <c r="NV112" s="295"/>
      <c r="NW112" s="295"/>
      <c r="NX112" s="295"/>
      <c r="NY112" s="295"/>
      <c r="NZ112" s="295"/>
      <c r="OA112" s="295"/>
      <c r="OB112" s="295"/>
      <c r="OC112" s="295"/>
      <c r="OD112" s="295"/>
      <c r="OE112" s="295"/>
      <c r="OF112" s="295"/>
      <c r="OG112" s="295"/>
      <c r="OH112" s="295"/>
      <c r="OI112" s="295"/>
      <c r="OJ112" s="295"/>
      <c r="OK112" s="295"/>
      <c r="OL112" s="295"/>
      <c r="OM112" s="295"/>
      <c r="ON112" s="295"/>
      <c r="OO112" s="295"/>
      <c r="OP112" s="295"/>
      <c r="OQ112" s="295"/>
      <c r="OR112" s="295"/>
      <c r="OS112" s="295"/>
      <c r="OT112" s="295"/>
      <c r="OU112" s="295"/>
      <c r="OV112" s="295"/>
      <c r="OW112" s="295"/>
      <c r="OX112" s="295"/>
      <c r="OY112" s="295"/>
      <c r="OZ112" s="295"/>
      <c r="PA112" s="295"/>
      <c r="PB112" s="295"/>
      <c r="PC112" s="295"/>
      <c r="PD112" s="295"/>
      <c r="PE112" s="295"/>
      <c r="PF112" s="295"/>
      <c r="PG112" s="295"/>
      <c r="PH112" s="295"/>
      <c r="PI112" s="295"/>
      <c r="PJ112" s="295"/>
      <c r="PK112" s="295"/>
      <c r="PL112" s="295"/>
      <c r="PM112" s="295"/>
      <c r="PN112" s="295"/>
      <c r="PO112" s="295"/>
      <c r="PP112" s="295"/>
      <c r="PQ112" s="295"/>
      <c r="PR112" s="295"/>
      <c r="PS112" s="295"/>
      <c r="PT112" s="295"/>
      <c r="PU112" s="295"/>
      <c r="PV112" s="295"/>
      <c r="PW112" s="295"/>
      <c r="PX112" s="295"/>
      <c r="PY112" s="295"/>
      <c r="PZ112" s="295"/>
      <c r="QA112" s="295"/>
      <c r="QB112" s="295"/>
      <c r="QC112" s="295"/>
      <c r="QD112" s="295"/>
      <c r="QE112" s="295"/>
      <c r="QF112" s="295"/>
      <c r="QG112" s="295"/>
      <c r="QH112" s="295"/>
      <c r="QI112" s="295"/>
      <c r="QJ112" s="295"/>
      <c r="QK112" s="295"/>
      <c r="QL112" s="295"/>
      <c r="QM112" s="295"/>
      <c r="QN112" s="295"/>
      <c r="QO112" s="295"/>
      <c r="QP112" s="295"/>
      <c r="QQ112" s="295"/>
      <c r="QR112" s="295"/>
      <c r="QS112" s="295"/>
      <c r="QT112" s="295"/>
      <c r="QU112" s="295"/>
      <c r="QV112" s="295"/>
      <c r="QW112" s="295"/>
      <c r="QX112" s="295"/>
      <c r="QY112" s="295"/>
      <c r="QZ112" s="295"/>
      <c r="RA112" s="295"/>
      <c r="RB112" s="295"/>
      <c r="RC112" s="295"/>
      <c r="RD112" s="295"/>
      <c r="RE112" s="295"/>
      <c r="RF112" s="295"/>
      <c r="RG112" s="295"/>
      <c r="RH112" s="295"/>
      <c r="RI112" s="295"/>
      <c r="RJ112" s="295"/>
      <c r="RK112" s="295"/>
      <c r="RL112" s="295"/>
      <c r="RM112" s="295"/>
      <c r="RN112" s="295"/>
      <c r="RO112" s="295"/>
      <c r="RP112" s="295"/>
      <c r="RQ112" s="295"/>
      <c r="RR112" s="295"/>
      <c r="RS112" s="295"/>
      <c r="RT112" s="295"/>
      <c r="RU112" s="295"/>
      <c r="RV112" s="295"/>
      <c r="RW112" s="295"/>
      <c r="RX112" s="295"/>
      <c r="RY112" s="295"/>
      <c r="RZ112" s="295"/>
      <c r="SA112" s="295"/>
      <c r="SB112" s="295"/>
      <c r="SC112" s="295"/>
      <c r="SD112" s="295"/>
      <c r="SE112" s="295"/>
      <c r="SF112" s="295"/>
      <c r="SG112" s="295"/>
      <c r="SH112" s="295"/>
      <c r="SI112" s="295"/>
      <c r="SJ112" s="295"/>
      <c r="SK112" s="295"/>
      <c r="SL112" s="295"/>
      <c r="SM112" s="295"/>
      <c r="SN112" s="295"/>
      <c r="SO112" s="295"/>
      <c r="SP112" s="295"/>
      <c r="SQ112" s="295"/>
      <c r="SR112" s="295"/>
      <c r="SS112" s="295"/>
      <c r="ST112" s="295"/>
      <c r="SU112" s="295"/>
      <c r="SV112" s="295"/>
      <c r="SW112" s="295"/>
      <c r="SX112" s="295"/>
      <c r="SY112" s="295"/>
      <c r="SZ112" s="295"/>
      <c r="TA112" s="295"/>
      <c r="TB112" s="295"/>
      <c r="TC112" s="295"/>
      <c r="TD112" s="295"/>
      <c r="TE112" s="295"/>
      <c r="TF112" s="295"/>
      <c r="TG112" s="295"/>
      <c r="TH112" s="295"/>
      <c r="TI112" s="295"/>
      <c r="TJ112" s="295"/>
      <c r="TK112" s="295"/>
      <c r="TL112" s="295"/>
      <c r="TM112" s="295"/>
      <c r="TN112" s="295"/>
      <c r="TO112" s="295"/>
      <c r="TP112" s="295"/>
      <c r="TQ112" s="295"/>
      <c r="TR112" s="295"/>
      <c r="TS112" s="295"/>
      <c r="TT112" s="295"/>
      <c r="TU112" s="295"/>
      <c r="TV112" s="295"/>
      <c r="TW112" s="295"/>
      <c r="TX112" s="295"/>
      <c r="TY112" s="295"/>
      <c r="TZ112" s="295"/>
      <c r="UA112" s="295"/>
      <c r="UB112" s="295"/>
      <c r="UC112" s="295"/>
      <c r="UD112" s="295"/>
      <c r="UE112" s="295"/>
      <c r="UF112" s="295"/>
      <c r="UG112" s="295"/>
      <c r="UH112" s="295"/>
      <c r="UI112" s="295"/>
      <c r="UJ112" s="295"/>
      <c r="UK112" s="295"/>
      <c r="UL112" s="295"/>
      <c r="UM112" s="295"/>
      <c r="UN112" s="295"/>
      <c r="UO112" s="295"/>
      <c r="UP112" s="295"/>
      <c r="UQ112" s="295"/>
      <c r="UR112" s="295"/>
      <c r="US112" s="295"/>
      <c r="UT112" s="295"/>
      <c r="UU112" s="295"/>
      <c r="UV112" s="295"/>
      <c r="UW112" s="295"/>
      <c r="UX112" s="295"/>
      <c r="UY112" s="295"/>
      <c r="UZ112" s="295"/>
      <c r="VA112" s="295"/>
      <c r="VB112" s="295"/>
      <c r="VC112" s="295"/>
      <c r="VD112" s="295"/>
      <c r="VE112" s="295"/>
      <c r="VF112" s="295"/>
      <c r="VG112" s="295"/>
      <c r="VH112" s="295"/>
      <c r="VI112" s="295"/>
      <c r="VJ112" s="295"/>
      <c r="VK112" s="295"/>
      <c r="VL112" s="295"/>
      <c r="VM112" s="295"/>
      <c r="VN112" s="295"/>
      <c r="VO112" s="295"/>
      <c r="VP112" s="295"/>
      <c r="VQ112" s="295"/>
      <c r="VR112" s="295"/>
      <c r="VS112" s="295"/>
      <c r="VT112" s="295"/>
      <c r="VU112" s="295"/>
      <c r="VV112" s="295"/>
      <c r="VW112" s="295"/>
      <c r="VX112" s="295"/>
      <c r="VY112" s="295"/>
      <c r="VZ112" s="295"/>
      <c r="WA112" s="295"/>
      <c r="WB112" s="295"/>
      <c r="WC112" s="295"/>
      <c r="WD112" s="295"/>
      <c r="WE112" s="295"/>
      <c r="WF112" s="295"/>
      <c r="WG112" s="295"/>
      <c r="WH112" s="295"/>
      <c r="WI112" s="295"/>
      <c r="WJ112" s="295"/>
      <c r="WK112" s="295"/>
      <c r="WL112" s="295"/>
      <c r="WM112" s="295"/>
      <c r="WN112" s="295"/>
      <c r="WO112" s="295"/>
      <c r="WP112" s="295"/>
      <c r="WQ112" s="295"/>
      <c r="WR112" s="295"/>
      <c r="WS112" s="295"/>
      <c r="WT112" s="295"/>
      <c r="WU112" s="295"/>
      <c r="WV112" s="295"/>
      <c r="WW112" s="295"/>
      <c r="WX112" s="295"/>
      <c r="WY112" s="295"/>
      <c r="WZ112" s="295"/>
      <c r="XA112" s="295"/>
      <c r="XB112" s="295"/>
      <c r="XC112" s="295"/>
      <c r="XD112" s="295"/>
      <c r="XE112" s="295"/>
      <c r="XF112" s="295"/>
      <c r="XG112" s="295"/>
      <c r="XH112" s="295"/>
      <c r="XI112" s="295"/>
      <c r="XJ112" s="295"/>
      <c r="XK112" s="295"/>
      <c r="XL112" s="295"/>
      <c r="XM112" s="295"/>
      <c r="XN112" s="295"/>
      <c r="XO112" s="295"/>
      <c r="XP112" s="295"/>
      <c r="XQ112" s="295"/>
      <c r="XR112" s="295"/>
      <c r="XS112" s="295"/>
      <c r="XT112" s="295"/>
      <c r="XU112" s="295"/>
      <c r="XV112" s="295"/>
      <c r="XW112" s="295"/>
      <c r="XX112" s="295"/>
      <c r="XY112" s="295"/>
      <c r="XZ112" s="295"/>
      <c r="YA112" s="295"/>
      <c r="YB112" s="295"/>
      <c r="YC112" s="295"/>
      <c r="YD112" s="295"/>
      <c r="YE112" s="295"/>
      <c r="YF112" s="295"/>
      <c r="YG112" s="295"/>
      <c r="YH112" s="295"/>
      <c r="YI112" s="295"/>
      <c r="YJ112" s="295"/>
      <c r="YK112" s="295"/>
      <c r="YL112" s="295"/>
      <c r="YM112" s="295"/>
      <c r="YN112" s="295"/>
      <c r="YO112" s="295"/>
      <c r="YP112" s="295"/>
      <c r="YQ112" s="295"/>
      <c r="YR112" s="295"/>
      <c r="YS112" s="295"/>
      <c r="YT112" s="295"/>
      <c r="YU112" s="295"/>
      <c r="YV112" s="295"/>
      <c r="YW112" s="295"/>
      <c r="YX112" s="295"/>
      <c r="YY112" s="295"/>
      <c r="YZ112" s="295"/>
      <c r="ZA112" s="295"/>
      <c r="ZB112" s="295"/>
      <c r="ZC112" s="295"/>
      <c r="ZD112" s="295"/>
      <c r="ZE112" s="295"/>
      <c r="ZF112" s="295"/>
      <c r="ZG112" s="295"/>
      <c r="ZH112" s="295"/>
      <c r="ZI112" s="295"/>
      <c r="ZJ112" s="295"/>
      <c r="ZK112" s="295"/>
      <c r="ZL112" s="295"/>
      <c r="ZM112" s="295"/>
      <c r="ZN112" s="295"/>
      <c r="ZO112" s="295"/>
      <c r="ZP112" s="295"/>
      <c r="ZQ112" s="295"/>
      <c r="ZR112" s="295"/>
      <c r="ZS112" s="295"/>
      <c r="ZT112" s="295"/>
      <c r="ZU112" s="295"/>
      <c r="ZV112" s="295"/>
      <c r="ZW112" s="295"/>
      <c r="ZX112" s="295"/>
      <c r="ZY112" s="295"/>
      <c r="ZZ112" s="295"/>
      <c r="AAA112" s="295"/>
      <c r="AAB112" s="295"/>
      <c r="AAC112" s="295"/>
      <c r="AAD112" s="295"/>
      <c r="AAE112" s="295"/>
      <c r="AAF112" s="295"/>
      <c r="AAG112" s="295"/>
      <c r="AAH112" s="295"/>
      <c r="AAI112" s="295"/>
      <c r="AAJ112" s="295"/>
      <c r="AAK112" s="295"/>
      <c r="AAL112" s="295"/>
      <c r="AAM112" s="295"/>
      <c r="AAN112" s="295"/>
      <c r="AAO112" s="295"/>
      <c r="AAP112" s="295"/>
      <c r="AAQ112" s="295"/>
      <c r="AAR112" s="295"/>
      <c r="AAS112" s="295"/>
      <c r="AAT112" s="295"/>
      <c r="AAU112" s="295"/>
      <c r="AAV112" s="295"/>
      <c r="AAW112" s="295"/>
      <c r="AAX112" s="295"/>
      <c r="AAY112" s="295"/>
      <c r="AAZ112" s="295"/>
      <c r="ABA112" s="295"/>
      <c r="ABB112" s="295"/>
      <c r="ABC112" s="295"/>
      <c r="ABD112" s="295"/>
      <c r="ABE112" s="295"/>
      <c r="ABF112" s="295"/>
      <c r="ABG112" s="295"/>
      <c r="ABH112" s="295"/>
      <c r="ABI112" s="295"/>
      <c r="ABJ112" s="295"/>
      <c r="ABK112" s="295"/>
      <c r="ABL112" s="295"/>
      <c r="ABM112" s="295"/>
      <c r="ABN112" s="295"/>
      <c r="ABO112" s="295"/>
      <c r="ABP112" s="295"/>
      <c r="ABQ112" s="295"/>
      <c r="ABR112" s="295"/>
      <c r="ABS112" s="295"/>
      <c r="ABT112" s="295"/>
      <c r="ABU112" s="295"/>
      <c r="ABV112" s="295"/>
      <c r="ABW112" s="295"/>
      <c r="ABX112" s="295"/>
      <c r="ABY112" s="295"/>
      <c r="ABZ112" s="295"/>
      <c r="ACA112" s="295"/>
      <c r="ACB112" s="295"/>
      <c r="ACC112" s="295"/>
      <c r="ACD112" s="295"/>
      <c r="ACE112" s="295"/>
      <c r="ACF112" s="295"/>
      <c r="ACG112" s="295"/>
      <c r="ACH112" s="295"/>
      <c r="ACI112" s="295"/>
      <c r="ACJ112" s="295"/>
      <c r="ACK112" s="295"/>
      <c r="ACL112" s="295"/>
      <c r="ACM112" s="295"/>
      <c r="ACN112" s="295"/>
      <c r="ACO112" s="295"/>
      <c r="ACP112" s="295"/>
      <c r="ACQ112" s="295"/>
      <c r="ACR112" s="295"/>
      <c r="ACS112" s="295"/>
      <c r="ACT112" s="295"/>
      <c r="ACU112" s="295"/>
      <c r="ACV112" s="295"/>
      <c r="ACW112" s="295"/>
      <c r="ACX112" s="295"/>
      <c r="ACY112" s="295"/>
      <c r="ACZ112" s="295"/>
      <c r="ADA112" s="295"/>
      <c r="ADB112" s="295"/>
      <c r="ADC112" s="295"/>
      <c r="ADD112" s="295"/>
      <c r="ADE112" s="295"/>
      <c r="ADF112" s="295"/>
      <c r="ADG112" s="295"/>
      <c r="ADH112" s="295"/>
      <c r="ADI112" s="295"/>
      <c r="ADJ112" s="295"/>
      <c r="ADK112" s="295"/>
      <c r="ADL112" s="295"/>
      <c r="ADM112" s="295"/>
      <c r="ADN112" s="295"/>
      <c r="ADO112" s="295"/>
      <c r="ADP112" s="295"/>
      <c r="ADQ112" s="295"/>
      <c r="ADR112" s="295"/>
      <c r="ADS112" s="295"/>
      <c r="ADT112" s="295"/>
      <c r="ADU112" s="295"/>
      <c r="ADV112" s="295"/>
      <c r="ADW112" s="295"/>
      <c r="ADX112" s="295"/>
      <c r="ADY112" s="295"/>
      <c r="ADZ112" s="295"/>
      <c r="AEA112" s="295"/>
      <c r="AEB112" s="295"/>
      <c r="AEC112" s="295"/>
      <c r="AED112" s="295"/>
      <c r="AEE112" s="295"/>
      <c r="AEF112" s="295"/>
      <c r="AEG112" s="295"/>
      <c r="AEH112" s="295"/>
      <c r="AEI112" s="295"/>
      <c r="AEJ112" s="295"/>
      <c r="AEK112" s="295"/>
      <c r="AEL112" s="295"/>
      <c r="AEM112" s="295"/>
      <c r="AEN112" s="295"/>
      <c r="AEO112" s="295"/>
      <c r="AEP112" s="295"/>
      <c r="AEQ112" s="295"/>
      <c r="AER112" s="295"/>
      <c r="AES112" s="295"/>
      <c r="AET112" s="295"/>
      <c r="AEU112" s="295"/>
      <c r="AEV112" s="295"/>
      <c r="AEW112" s="295"/>
      <c r="AEX112" s="295"/>
      <c r="AEY112" s="295"/>
      <c r="AEZ112" s="295"/>
      <c r="AFA112" s="295"/>
      <c r="AFB112" s="295"/>
      <c r="AFC112" s="295"/>
      <c r="AFD112" s="295"/>
      <c r="AFE112" s="295"/>
      <c r="AFF112" s="295"/>
      <c r="AFG112" s="295"/>
      <c r="AFH112" s="295"/>
      <c r="AFI112" s="295"/>
      <c r="AFJ112" s="295"/>
      <c r="AFK112" s="295"/>
      <c r="AFL112" s="295"/>
      <c r="AFM112" s="295"/>
      <c r="AFN112" s="295"/>
      <c r="AFO112" s="295"/>
      <c r="AFP112" s="295"/>
      <c r="AFQ112" s="295"/>
      <c r="AFR112" s="295"/>
      <c r="AFS112" s="295"/>
      <c r="AFT112" s="295"/>
      <c r="AFU112" s="295"/>
      <c r="AFV112" s="295"/>
      <c r="AFW112" s="295"/>
      <c r="AFX112" s="295"/>
      <c r="AFY112" s="295"/>
      <c r="AFZ112" s="295"/>
      <c r="AGA112" s="295"/>
      <c r="AGB112" s="295"/>
      <c r="AGC112" s="295"/>
      <c r="AGD112" s="295"/>
      <c r="AGE112" s="295"/>
      <c r="AGF112" s="295"/>
      <c r="AGG112" s="295"/>
      <c r="AGH112" s="295"/>
      <c r="AGI112" s="295"/>
      <c r="AGJ112" s="295"/>
      <c r="AGK112" s="295"/>
      <c r="AGL112" s="295"/>
      <c r="AGM112" s="295"/>
      <c r="AGN112" s="295"/>
      <c r="AGO112" s="295"/>
      <c r="AGP112" s="295"/>
      <c r="AGQ112" s="295"/>
      <c r="AGR112" s="295"/>
      <c r="AGS112" s="295"/>
      <c r="AGT112" s="295"/>
      <c r="AGU112" s="295"/>
      <c r="AGV112" s="295"/>
      <c r="AGW112" s="295"/>
      <c r="AGX112" s="295"/>
      <c r="AGY112" s="295"/>
      <c r="AGZ112" s="295"/>
      <c r="AHA112" s="295"/>
      <c r="AHB112" s="295"/>
      <c r="AHC112" s="295"/>
      <c r="AHD112" s="295"/>
      <c r="AHE112" s="295"/>
      <c r="AHF112" s="295"/>
      <c r="AHG112" s="295"/>
      <c r="AHH112" s="295"/>
      <c r="AHI112" s="295"/>
      <c r="AHJ112" s="295"/>
      <c r="AHK112" s="295"/>
      <c r="AHL112" s="295"/>
      <c r="AHM112" s="295"/>
      <c r="AHN112" s="295"/>
      <c r="AHO112" s="295"/>
      <c r="AHP112" s="295"/>
      <c r="AHQ112" s="295"/>
      <c r="AHR112" s="295"/>
      <c r="AHS112" s="295"/>
      <c r="AHT112" s="295"/>
      <c r="AHU112" s="295"/>
      <c r="AHV112" s="295"/>
      <c r="AHW112" s="295"/>
      <c r="AHX112" s="295"/>
      <c r="AHY112" s="295"/>
      <c r="AHZ112" s="295"/>
      <c r="AIA112" s="295"/>
      <c r="AIB112" s="295"/>
      <c r="AIC112" s="295"/>
      <c r="AID112" s="295"/>
      <c r="AIE112" s="295"/>
      <c r="AIF112" s="295"/>
      <c r="AIG112" s="295"/>
      <c r="AIH112" s="295"/>
      <c r="AII112" s="295"/>
      <c r="AIJ112" s="295"/>
      <c r="AIK112" s="295"/>
      <c r="AIL112" s="295"/>
      <c r="AIM112" s="295"/>
      <c r="AIN112" s="295"/>
      <c r="AIO112" s="295"/>
      <c r="AIP112" s="295"/>
      <c r="AIQ112" s="295"/>
      <c r="AIR112" s="295"/>
      <c r="AIS112" s="295"/>
      <c r="AIT112" s="295"/>
      <c r="AIU112" s="295"/>
      <c r="AIV112" s="295"/>
      <c r="AIW112" s="295"/>
      <c r="AIX112" s="295"/>
      <c r="AIY112" s="295"/>
      <c r="AIZ112" s="295"/>
      <c r="AJA112" s="295"/>
      <c r="AJB112" s="295"/>
      <c r="AJC112" s="295"/>
      <c r="AJD112" s="295"/>
      <c r="AJE112" s="295"/>
      <c r="AJF112" s="295"/>
      <c r="AJG112" s="295"/>
      <c r="AJH112" s="295"/>
      <c r="AJI112" s="295"/>
      <c r="AJJ112" s="295"/>
      <c r="AJK112" s="295"/>
      <c r="AJL112" s="295"/>
      <c r="AJM112" s="295"/>
      <c r="AJN112" s="295"/>
      <c r="AJO112" s="295"/>
      <c r="AJP112" s="295"/>
      <c r="AJQ112" s="295"/>
      <c r="AJR112" s="295"/>
      <c r="AJS112" s="295"/>
      <c r="AJT112" s="295"/>
      <c r="AJU112" s="295"/>
      <c r="AJV112" s="295"/>
      <c r="AJW112" s="295"/>
      <c r="AJX112" s="295"/>
      <c r="AJY112" s="295"/>
      <c r="AJZ112" s="295"/>
      <c r="AKA112" s="295"/>
      <c r="AKB112" s="295"/>
      <c r="AKC112" s="295"/>
      <c r="AKD112" s="295"/>
      <c r="AKE112" s="295"/>
      <c r="AKF112" s="295"/>
      <c r="AKG112" s="295"/>
      <c r="AKH112" s="295"/>
      <c r="AKI112" s="295"/>
      <c r="AKJ112" s="295"/>
      <c r="AKK112" s="295"/>
      <c r="AKL112" s="295"/>
      <c r="AKM112" s="295"/>
      <c r="AKN112" s="295"/>
      <c r="AKO112" s="295"/>
      <c r="AKP112" s="295"/>
      <c r="AKQ112" s="295"/>
      <c r="AKR112" s="295"/>
      <c r="AKS112" s="295"/>
      <c r="AKT112" s="295"/>
      <c r="AKU112" s="295"/>
      <c r="AKV112" s="295"/>
      <c r="AKW112" s="295"/>
      <c r="AKX112" s="295"/>
      <c r="AKY112" s="295"/>
      <c r="AKZ112" s="295"/>
      <c r="ALA112" s="295"/>
      <c r="ALB112" s="295"/>
      <c r="ALC112" s="295"/>
      <c r="ALD112" s="295"/>
      <c r="ALE112" s="295"/>
      <c r="ALF112" s="295"/>
      <c r="ALG112" s="295"/>
      <c r="ALH112" s="295"/>
      <c r="ALI112" s="295"/>
      <c r="ALJ112" s="295"/>
      <c r="ALK112" s="295"/>
      <c r="ALL112" s="295"/>
      <c r="ALM112" s="295"/>
      <c r="ALN112" s="295"/>
      <c r="ALO112" s="295"/>
      <c r="ALP112" s="295"/>
      <c r="ALQ112" s="295"/>
      <c r="ALR112" s="295"/>
      <c r="ALS112" s="295"/>
      <c r="ALT112" s="295"/>
      <c r="ALU112" s="295"/>
      <c r="ALV112" s="295"/>
      <c r="ALW112" s="295"/>
      <c r="ALX112" s="295"/>
      <c r="ALY112" s="295"/>
      <c r="ALZ112" s="295"/>
      <c r="AMA112" s="295"/>
      <c r="AMB112" s="295"/>
    </row>
    <row r="113" spans="1:1016" customFormat="1" ht="41.25" customHeight="1">
      <c r="B113" s="276" t="s">
        <v>204</v>
      </c>
      <c r="C113" s="284" t="s">
        <v>41</v>
      </c>
      <c r="D113" s="282">
        <v>160319</v>
      </c>
      <c r="E113" s="285" t="s">
        <v>205</v>
      </c>
      <c r="F113" s="277" t="s">
        <v>44</v>
      </c>
      <c r="G113" s="280">
        <f>'Lista-SPDA'!E8</f>
        <v>280</v>
      </c>
      <c r="H113" s="281">
        <f t="shared" si="21"/>
        <v>14.27</v>
      </c>
      <c r="I113" s="294">
        <f t="shared" si="19"/>
        <v>3995.6</v>
      </c>
      <c r="J113" s="295"/>
      <c r="K113" s="296">
        <v>10.71</v>
      </c>
      <c r="L113" s="254">
        <f t="shared" si="20"/>
        <v>14.27</v>
      </c>
      <c r="M113" s="295"/>
      <c r="N113" s="297"/>
      <c r="O113" s="298"/>
      <c r="P113" s="295"/>
      <c r="Q113" s="295"/>
      <c r="R113" s="295"/>
      <c r="S113" s="295"/>
      <c r="T113" s="295"/>
      <c r="U113" s="295"/>
      <c r="V113" s="295"/>
      <c r="W113" s="295"/>
      <c r="X113" s="295"/>
      <c r="Y113" s="295"/>
      <c r="Z113" s="295"/>
      <c r="AA113" s="295"/>
      <c r="AB113" s="295"/>
      <c r="AC113" s="295"/>
      <c r="AD113" s="295"/>
      <c r="AE113" s="295"/>
      <c r="AF113" s="295"/>
      <c r="AG113" s="295"/>
      <c r="AH113" s="295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5"/>
      <c r="AS113" s="295"/>
      <c r="AT113" s="295"/>
      <c r="AU113" s="295"/>
      <c r="AV113" s="295"/>
      <c r="AW113" s="295"/>
      <c r="AX113" s="295"/>
      <c r="AY113" s="295"/>
      <c r="AZ113" s="295"/>
      <c r="BA113" s="295"/>
      <c r="BB113" s="295"/>
      <c r="BC113" s="295"/>
      <c r="BD113" s="295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5"/>
      <c r="BO113" s="295"/>
      <c r="BP113" s="295"/>
      <c r="BQ113" s="295"/>
      <c r="BR113" s="295"/>
      <c r="BS113" s="295"/>
      <c r="BT113" s="295"/>
      <c r="BU113" s="295"/>
      <c r="BV113" s="295"/>
      <c r="BW113" s="295"/>
      <c r="BX113" s="295"/>
      <c r="BY113" s="295"/>
      <c r="BZ113" s="295"/>
      <c r="CA113" s="295"/>
      <c r="CB113" s="295"/>
      <c r="CC113" s="295"/>
      <c r="CD113" s="295"/>
      <c r="CE113" s="295"/>
      <c r="CF113" s="295"/>
      <c r="CG113" s="295"/>
      <c r="CH113" s="295"/>
      <c r="CI113" s="295"/>
      <c r="CJ113" s="295"/>
      <c r="CK113" s="295"/>
      <c r="CL113" s="295"/>
      <c r="CM113" s="295"/>
      <c r="CN113" s="295"/>
      <c r="CO113" s="295"/>
      <c r="CP113" s="295"/>
      <c r="CQ113" s="295"/>
      <c r="CR113" s="295"/>
      <c r="CS113" s="295"/>
      <c r="CT113" s="295"/>
      <c r="CU113" s="295"/>
      <c r="CV113" s="295"/>
      <c r="CW113" s="295"/>
      <c r="CX113" s="295"/>
      <c r="CY113" s="295"/>
      <c r="CZ113" s="295"/>
      <c r="DA113" s="295"/>
      <c r="DB113" s="295"/>
      <c r="DC113" s="295"/>
      <c r="DD113" s="295"/>
      <c r="DE113" s="295"/>
      <c r="DF113" s="295"/>
      <c r="DG113" s="295"/>
      <c r="DH113" s="295"/>
      <c r="DI113" s="295"/>
      <c r="DJ113" s="295"/>
      <c r="DK113" s="295"/>
      <c r="DL113" s="295"/>
      <c r="DM113" s="295"/>
      <c r="DN113" s="295"/>
      <c r="DO113" s="295"/>
      <c r="DP113" s="295"/>
      <c r="DQ113" s="295"/>
      <c r="DR113" s="295"/>
      <c r="DS113" s="295"/>
      <c r="DT113" s="295"/>
      <c r="DU113" s="295"/>
      <c r="DV113" s="295"/>
      <c r="DW113" s="295"/>
      <c r="DX113" s="295"/>
      <c r="DY113" s="295"/>
      <c r="DZ113" s="295"/>
      <c r="EA113" s="295"/>
      <c r="EB113" s="295"/>
      <c r="EC113" s="295"/>
      <c r="ED113" s="295"/>
      <c r="EE113" s="295"/>
      <c r="EF113" s="295"/>
      <c r="EG113" s="295"/>
      <c r="EH113" s="295"/>
      <c r="EI113" s="295"/>
      <c r="EJ113" s="295"/>
      <c r="EK113" s="295"/>
      <c r="EL113" s="295"/>
      <c r="EM113" s="295"/>
      <c r="EN113" s="295"/>
      <c r="EO113" s="295"/>
      <c r="EP113" s="295"/>
      <c r="EQ113" s="295"/>
      <c r="ER113" s="295"/>
      <c r="ES113" s="295"/>
      <c r="ET113" s="295"/>
      <c r="EU113" s="295"/>
      <c r="EV113" s="295"/>
      <c r="EW113" s="295"/>
      <c r="EX113" s="295"/>
      <c r="EY113" s="295"/>
      <c r="EZ113" s="295"/>
      <c r="FA113" s="295"/>
      <c r="FB113" s="295"/>
      <c r="FC113" s="295"/>
      <c r="FD113" s="295"/>
      <c r="FE113" s="295"/>
      <c r="FF113" s="295"/>
      <c r="FG113" s="295"/>
      <c r="FH113" s="295"/>
      <c r="FI113" s="295"/>
      <c r="FJ113" s="295"/>
      <c r="FK113" s="295"/>
      <c r="FL113" s="295"/>
      <c r="FM113" s="295"/>
      <c r="FN113" s="295"/>
      <c r="FO113" s="295"/>
      <c r="FP113" s="295"/>
      <c r="FQ113" s="295"/>
      <c r="FR113" s="295"/>
      <c r="FS113" s="295"/>
      <c r="FT113" s="295"/>
      <c r="FU113" s="295"/>
      <c r="FV113" s="295"/>
      <c r="FW113" s="295"/>
      <c r="FX113" s="295"/>
      <c r="FY113" s="295"/>
      <c r="FZ113" s="295"/>
      <c r="GA113" s="295"/>
      <c r="GB113" s="295"/>
      <c r="GC113" s="295"/>
      <c r="GD113" s="295"/>
      <c r="GE113" s="295"/>
      <c r="GF113" s="295"/>
      <c r="GG113" s="295"/>
      <c r="GH113" s="295"/>
      <c r="GI113" s="295"/>
      <c r="GJ113" s="295"/>
      <c r="GK113" s="295"/>
      <c r="GL113" s="295"/>
      <c r="GM113" s="295"/>
      <c r="GN113" s="295"/>
      <c r="GO113" s="295"/>
      <c r="GP113" s="295"/>
      <c r="GQ113" s="295"/>
      <c r="GR113" s="295"/>
      <c r="GS113" s="295"/>
      <c r="GT113" s="295"/>
      <c r="GU113" s="295"/>
      <c r="GV113" s="295"/>
      <c r="GW113" s="295"/>
      <c r="GX113" s="295"/>
      <c r="GY113" s="295"/>
      <c r="GZ113" s="295"/>
      <c r="HA113" s="295"/>
      <c r="HB113" s="295"/>
      <c r="HC113" s="295"/>
      <c r="HD113" s="295"/>
      <c r="HE113" s="295"/>
      <c r="HF113" s="295"/>
      <c r="HG113" s="295"/>
      <c r="HH113" s="295"/>
      <c r="HI113" s="295"/>
      <c r="HJ113" s="295"/>
      <c r="HK113" s="295"/>
      <c r="HL113" s="295"/>
      <c r="HM113" s="295"/>
      <c r="HN113" s="295"/>
      <c r="HO113" s="295"/>
      <c r="HP113" s="295"/>
      <c r="HQ113" s="295"/>
      <c r="HR113" s="295"/>
      <c r="HS113" s="295"/>
      <c r="HT113" s="295"/>
      <c r="HU113" s="295"/>
      <c r="HV113" s="295"/>
      <c r="HW113" s="295"/>
      <c r="HX113" s="295"/>
      <c r="HY113" s="295"/>
      <c r="HZ113" s="295"/>
      <c r="IA113" s="295"/>
      <c r="IB113" s="295"/>
      <c r="IC113" s="295"/>
      <c r="ID113" s="295"/>
      <c r="IE113" s="295"/>
      <c r="IF113" s="295"/>
      <c r="IG113" s="295"/>
      <c r="IH113" s="295"/>
      <c r="II113" s="295"/>
      <c r="IJ113" s="295"/>
      <c r="IK113" s="295"/>
      <c r="IL113" s="295"/>
      <c r="IM113" s="295"/>
      <c r="IN113" s="295"/>
      <c r="IO113" s="295"/>
      <c r="IP113" s="295"/>
      <c r="IQ113" s="295"/>
      <c r="IR113" s="295"/>
      <c r="IS113" s="295"/>
      <c r="IT113" s="295"/>
      <c r="IU113" s="295"/>
      <c r="IV113" s="295"/>
      <c r="IW113" s="295"/>
      <c r="IX113" s="295"/>
      <c r="IY113" s="295"/>
      <c r="IZ113" s="295"/>
      <c r="JA113" s="295"/>
      <c r="JB113" s="295"/>
      <c r="JC113" s="295"/>
      <c r="JD113" s="295"/>
      <c r="JE113" s="295"/>
      <c r="JF113" s="295"/>
      <c r="JG113" s="295"/>
      <c r="JH113" s="295"/>
      <c r="JI113" s="295"/>
      <c r="JJ113" s="295"/>
      <c r="JK113" s="295"/>
      <c r="JL113" s="295"/>
      <c r="JM113" s="295"/>
      <c r="JN113" s="295"/>
      <c r="JO113" s="295"/>
      <c r="JP113" s="295"/>
      <c r="JQ113" s="295"/>
      <c r="JR113" s="295"/>
      <c r="JS113" s="295"/>
      <c r="JT113" s="295"/>
      <c r="JU113" s="295"/>
      <c r="JV113" s="295"/>
      <c r="JW113" s="295"/>
      <c r="JX113" s="295"/>
      <c r="JY113" s="295"/>
      <c r="JZ113" s="295"/>
      <c r="KA113" s="295"/>
      <c r="KB113" s="295"/>
      <c r="KC113" s="295"/>
      <c r="KD113" s="295"/>
      <c r="KE113" s="295"/>
      <c r="KF113" s="295"/>
      <c r="KG113" s="295"/>
      <c r="KH113" s="295"/>
      <c r="KI113" s="295"/>
      <c r="KJ113" s="295"/>
      <c r="KK113" s="295"/>
      <c r="KL113" s="295"/>
      <c r="KM113" s="295"/>
      <c r="KN113" s="295"/>
      <c r="KO113" s="295"/>
      <c r="KP113" s="295"/>
      <c r="KQ113" s="295"/>
      <c r="KR113" s="295"/>
      <c r="KS113" s="295"/>
      <c r="KT113" s="295"/>
      <c r="KU113" s="295"/>
      <c r="KV113" s="295"/>
      <c r="KW113" s="295"/>
      <c r="KX113" s="295"/>
      <c r="KY113" s="295"/>
      <c r="KZ113" s="295"/>
      <c r="LA113" s="295"/>
      <c r="LB113" s="295"/>
      <c r="LC113" s="295"/>
      <c r="LD113" s="295"/>
      <c r="LE113" s="295"/>
      <c r="LF113" s="295"/>
      <c r="LG113" s="295"/>
      <c r="LH113" s="295"/>
      <c r="LI113" s="295"/>
      <c r="LJ113" s="295"/>
      <c r="LK113" s="295"/>
      <c r="LL113" s="295"/>
      <c r="LM113" s="295"/>
      <c r="LN113" s="295"/>
      <c r="LO113" s="295"/>
      <c r="LP113" s="295"/>
      <c r="LQ113" s="295"/>
      <c r="LR113" s="295"/>
      <c r="LS113" s="295"/>
      <c r="LT113" s="295"/>
      <c r="LU113" s="295"/>
      <c r="LV113" s="295"/>
      <c r="LW113" s="295"/>
      <c r="LX113" s="295"/>
      <c r="LY113" s="295"/>
      <c r="LZ113" s="295"/>
      <c r="MA113" s="295"/>
      <c r="MB113" s="295"/>
      <c r="MC113" s="295"/>
      <c r="MD113" s="295"/>
      <c r="ME113" s="295"/>
      <c r="MF113" s="295"/>
      <c r="MG113" s="295"/>
      <c r="MH113" s="295"/>
      <c r="MI113" s="295"/>
      <c r="MJ113" s="295"/>
      <c r="MK113" s="295"/>
      <c r="ML113" s="295"/>
      <c r="MM113" s="295"/>
      <c r="MN113" s="295"/>
      <c r="MO113" s="295"/>
      <c r="MP113" s="295"/>
      <c r="MQ113" s="295"/>
      <c r="MR113" s="295"/>
      <c r="MS113" s="295"/>
      <c r="MT113" s="295"/>
      <c r="MU113" s="295"/>
      <c r="MV113" s="295"/>
      <c r="MW113" s="295"/>
      <c r="MX113" s="295"/>
      <c r="MY113" s="295"/>
      <c r="MZ113" s="295"/>
      <c r="NA113" s="295"/>
      <c r="NB113" s="295"/>
      <c r="NC113" s="295"/>
      <c r="ND113" s="295"/>
      <c r="NE113" s="295"/>
      <c r="NF113" s="295"/>
      <c r="NG113" s="295"/>
      <c r="NH113" s="295"/>
      <c r="NI113" s="295"/>
      <c r="NJ113" s="295"/>
      <c r="NK113" s="295"/>
      <c r="NL113" s="295"/>
      <c r="NM113" s="295"/>
      <c r="NN113" s="295"/>
      <c r="NO113" s="295"/>
      <c r="NP113" s="295"/>
      <c r="NQ113" s="295"/>
      <c r="NR113" s="295"/>
      <c r="NS113" s="295"/>
      <c r="NT113" s="295"/>
      <c r="NU113" s="295"/>
      <c r="NV113" s="295"/>
      <c r="NW113" s="295"/>
      <c r="NX113" s="295"/>
      <c r="NY113" s="295"/>
      <c r="NZ113" s="295"/>
      <c r="OA113" s="295"/>
      <c r="OB113" s="295"/>
      <c r="OC113" s="295"/>
      <c r="OD113" s="295"/>
      <c r="OE113" s="295"/>
      <c r="OF113" s="295"/>
      <c r="OG113" s="295"/>
      <c r="OH113" s="295"/>
      <c r="OI113" s="295"/>
      <c r="OJ113" s="295"/>
      <c r="OK113" s="295"/>
      <c r="OL113" s="295"/>
      <c r="OM113" s="295"/>
      <c r="ON113" s="295"/>
      <c r="OO113" s="295"/>
      <c r="OP113" s="295"/>
      <c r="OQ113" s="295"/>
      <c r="OR113" s="295"/>
      <c r="OS113" s="295"/>
      <c r="OT113" s="295"/>
      <c r="OU113" s="295"/>
      <c r="OV113" s="295"/>
      <c r="OW113" s="295"/>
      <c r="OX113" s="295"/>
      <c r="OY113" s="295"/>
      <c r="OZ113" s="295"/>
      <c r="PA113" s="295"/>
      <c r="PB113" s="295"/>
      <c r="PC113" s="295"/>
      <c r="PD113" s="295"/>
      <c r="PE113" s="295"/>
      <c r="PF113" s="295"/>
      <c r="PG113" s="295"/>
      <c r="PH113" s="295"/>
      <c r="PI113" s="295"/>
      <c r="PJ113" s="295"/>
      <c r="PK113" s="295"/>
      <c r="PL113" s="295"/>
      <c r="PM113" s="295"/>
      <c r="PN113" s="295"/>
      <c r="PO113" s="295"/>
      <c r="PP113" s="295"/>
      <c r="PQ113" s="295"/>
      <c r="PR113" s="295"/>
      <c r="PS113" s="295"/>
      <c r="PT113" s="295"/>
      <c r="PU113" s="295"/>
      <c r="PV113" s="295"/>
      <c r="PW113" s="295"/>
      <c r="PX113" s="295"/>
      <c r="PY113" s="295"/>
      <c r="PZ113" s="295"/>
      <c r="QA113" s="295"/>
      <c r="QB113" s="295"/>
      <c r="QC113" s="295"/>
      <c r="QD113" s="295"/>
      <c r="QE113" s="295"/>
      <c r="QF113" s="295"/>
      <c r="QG113" s="295"/>
      <c r="QH113" s="295"/>
      <c r="QI113" s="295"/>
      <c r="QJ113" s="295"/>
      <c r="QK113" s="295"/>
      <c r="QL113" s="295"/>
      <c r="QM113" s="295"/>
      <c r="QN113" s="295"/>
      <c r="QO113" s="295"/>
      <c r="QP113" s="295"/>
      <c r="QQ113" s="295"/>
      <c r="QR113" s="295"/>
      <c r="QS113" s="295"/>
      <c r="QT113" s="295"/>
      <c r="QU113" s="295"/>
      <c r="QV113" s="295"/>
      <c r="QW113" s="295"/>
      <c r="QX113" s="295"/>
      <c r="QY113" s="295"/>
      <c r="QZ113" s="295"/>
      <c r="RA113" s="295"/>
      <c r="RB113" s="295"/>
      <c r="RC113" s="295"/>
      <c r="RD113" s="295"/>
      <c r="RE113" s="295"/>
      <c r="RF113" s="295"/>
      <c r="RG113" s="295"/>
      <c r="RH113" s="295"/>
      <c r="RI113" s="295"/>
      <c r="RJ113" s="295"/>
      <c r="RK113" s="295"/>
      <c r="RL113" s="295"/>
      <c r="RM113" s="295"/>
      <c r="RN113" s="295"/>
      <c r="RO113" s="295"/>
      <c r="RP113" s="295"/>
      <c r="RQ113" s="295"/>
      <c r="RR113" s="295"/>
      <c r="RS113" s="295"/>
      <c r="RT113" s="295"/>
      <c r="RU113" s="295"/>
      <c r="RV113" s="295"/>
      <c r="RW113" s="295"/>
      <c r="RX113" s="295"/>
      <c r="RY113" s="295"/>
      <c r="RZ113" s="295"/>
      <c r="SA113" s="295"/>
      <c r="SB113" s="295"/>
      <c r="SC113" s="295"/>
      <c r="SD113" s="295"/>
      <c r="SE113" s="295"/>
      <c r="SF113" s="295"/>
      <c r="SG113" s="295"/>
      <c r="SH113" s="295"/>
      <c r="SI113" s="295"/>
      <c r="SJ113" s="295"/>
      <c r="SK113" s="295"/>
      <c r="SL113" s="295"/>
      <c r="SM113" s="295"/>
      <c r="SN113" s="295"/>
      <c r="SO113" s="295"/>
      <c r="SP113" s="295"/>
      <c r="SQ113" s="295"/>
      <c r="SR113" s="295"/>
      <c r="SS113" s="295"/>
      <c r="ST113" s="295"/>
      <c r="SU113" s="295"/>
      <c r="SV113" s="295"/>
      <c r="SW113" s="295"/>
      <c r="SX113" s="295"/>
      <c r="SY113" s="295"/>
      <c r="SZ113" s="295"/>
      <c r="TA113" s="295"/>
      <c r="TB113" s="295"/>
      <c r="TC113" s="295"/>
      <c r="TD113" s="295"/>
      <c r="TE113" s="295"/>
      <c r="TF113" s="295"/>
      <c r="TG113" s="295"/>
      <c r="TH113" s="295"/>
      <c r="TI113" s="295"/>
      <c r="TJ113" s="295"/>
      <c r="TK113" s="295"/>
      <c r="TL113" s="295"/>
      <c r="TM113" s="295"/>
      <c r="TN113" s="295"/>
      <c r="TO113" s="295"/>
      <c r="TP113" s="295"/>
      <c r="TQ113" s="295"/>
      <c r="TR113" s="295"/>
      <c r="TS113" s="295"/>
      <c r="TT113" s="295"/>
      <c r="TU113" s="295"/>
      <c r="TV113" s="295"/>
      <c r="TW113" s="295"/>
      <c r="TX113" s="295"/>
      <c r="TY113" s="295"/>
      <c r="TZ113" s="295"/>
      <c r="UA113" s="295"/>
      <c r="UB113" s="295"/>
      <c r="UC113" s="295"/>
      <c r="UD113" s="295"/>
      <c r="UE113" s="295"/>
      <c r="UF113" s="295"/>
      <c r="UG113" s="295"/>
      <c r="UH113" s="295"/>
      <c r="UI113" s="295"/>
      <c r="UJ113" s="295"/>
      <c r="UK113" s="295"/>
      <c r="UL113" s="295"/>
      <c r="UM113" s="295"/>
      <c r="UN113" s="295"/>
      <c r="UO113" s="295"/>
      <c r="UP113" s="295"/>
      <c r="UQ113" s="295"/>
      <c r="UR113" s="295"/>
      <c r="US113" s="295"/>
      <c r="UT113" s="295"/>
      <c r="UU113" s="295"/>
      <c r="UV113" s="295"/>
      <c r="UW113" s="295"/>
      <c r="UX113" s="295"/>
      <c r="UY113" s="295"/>
      <c r="UZ113" s="295"/>
      <c r="VA113" s="295"/>
      <c r="VB113" s="295"/>
      <c r="VC113" s="295"/>
      <c r="VD113" s="295"/>
      <c r="VE113" s="295"/>
      <c r="VF113" s="295"/>
      <c r="VG113" s="295"/>
      <c r="VH113" s="295"/>
      <c r="VI113" s="295"/>
      <c r="VJ113" s="295"/>
      <c r="VK113" s="295"/>
      <c r="VL113" s="295"/>
      <c r="VM113" s="295"/>
      <c r="VN113" s="295"/>
      <c r="VO113" s="295"/>
      <c r="VP113" s="295"/>
      <c r="VQ113" s="295"/>
      <c r="VR113" s="295"/>
      <c r="VS113" s="295"/>
      <c r="VT113" s="295"/>
      <c r="VU113" s="295"/>
      <c r="VV113" s="295"/>
      <c r="VW113" s="295"/>
      <c r="VX113" s="295"/>
      <c r="VY113" s="295"/>
      <c r="VZ113" s="295"/>
      <c r="WA113" s="295"/>
      <c r="WB113" s="295"/>
      <c r="WC113" s="295"/>
      <c r="WD113" s="295"/>
      <c r="WE113" s="295"/>
      <c r="WF113" s="295"/>
      <c r="WG113" s="295"/>
      <c r="WH113" s="295"/>
      <c r="WI113" s="295"/>
      <c r="WJ113" s="295"/>
      <c r="WK113" s="295"/>
      <c r="WL113" s="295"/>
      <c r="WM113" s="295"/>
      <c r="WN113" s="295"/>
      <c r="WO113" s="295"/>
      <c r="WP113" s="295"/>
      <c r="WQ113" s="295"/>
      <c r="WR113" s="295"/>
      <c r="WS113" s="295"/>
      <c r="WT113" s="295"/>
      <c r="WU113" s="295"/>
      <c r="WV113" s="295"/>
      <c r="WW113" s="295"/>
      <c r="WX113" s="295"/>
      <c r="WY113" s="295"/>
      <c r="WZ113" s="295"/>
      <c r="XA113" s="295"/>
      <c r="XB113" s="295"/>
      <c r="XC113" s="295"/>
      <c r="XD113" s="295"/>
      <c r="XE113" s="295"/>
      <c r="XF113" s="295"/>
      <c r="XG113" s="295"/>
      <c r="XH113" s="295"/>
      <c r="XI113" s="295"/>
      <c r="XJ113" s="295"/>
      <c r="XK113" s="295"/>
      <c r="XL113" s="295"/>
      <c r="XM113" s="295"/>
      <c r="XN113" s="295"/>
      <c r="XO113" s="295"/>
      <c r="XP113" s="295"/>
      <c r="XQ113" s="295"/>
      <c r="XR113" s="295"/>
      <c r="XS113" s="295"/>
      <c r="XT113" s="295"/>
      <c r="XU113" s="295"/>
      <c r="XV113" s="295"/>
      <c r="XW113" s="295"/>
      <c r="XX113" s="295"/>
      <c r="XY113" s="295"/>
      <c r="XZ113" s="295"/>
      <c r="YA113" s="295"/>
      <c r="YB113" s="295"/>
      <c r="YC113" s="295"/>
      <c r="YD113" s="295"/>
      <c r="YE113" s="295"/>
      <c r="YF113" s="295"/>
      <c r="YG113" s="295"/>
      <c r="YH113" s="295"/>
      <c r="YI113" s="295"/>
      <c r="YJ113" s="295"/>
      <c r="YK113" s="295"/>
      <c r="YL113" s="295"/>
      <c r="YM113" s="295"/>
      <c r="YN113" s="295"/>
      <c r="YO113" s="295"/>
      <c r="YP113" s="295"/>
      <c r="YQ113" s="295"/>
      <c r="YR113" s="295"/>
      <c r="YS113" s="295"/>
      <c r="YT113" s="295"/>
      <c r="YU113" s="295"/>
      <c r="YV113" s="295"/>
      <c r="YW113" s="295"/>
      <c r="YX113" s="295"/>
      <c r="YY113" s="295"/>
      <c r="YZ113" s="295"/>
      <c r="ZA113" s="295"/>
      <c r="ZB113" s="295"/>
      <c r="ZC113" s="295"/>
      <c r="ZD113" s="295"/>
      <c r="ZE113" s="295"/>
      <c r="ZF113" s="295"/>
      <c r="ZG113" s="295"/>
      <c r="ZH113" s="295"/>
      <c r="ZI113" s="295"/>
      <c r="ZJ113" s="295"/>
      <c r="ZK113" s="295"/>
      <c r="ZL113" s="295"/>
      <c r="ZM113" s="295"/>
      <c r="ZN113" s="295"/>
      <c r="ZO113" s="295"/>
      <c r="ZP113" s="295"/>
      <c r="ZQ113" s="295"/>
      <c r="ZR113" s="295"/>
      <c r="ZS113" s="295"/>
      <c r="ZT113" s="295"/>
      <c r="ZU113" s="295"/>
      <c r="ZV113" s="295"/>
      <c r="ZW113" s="295"/>
      <c r="ZX113" s="295"/>
      <c r="ZY113" s="295"/>
      <c r="ZZ113" s="295"/>
      <c r="AAA113" s="295"/>
      <c r="AAB113" s="295"/>
      <c r="AAC113" s="295"/>
      <c r="AAD113" s="295"/>
      <c r="AAE113" s="295"/>
      <c r="AAF113" s="295"/>
      <c r="AAG113" s="295"/>
      <c r="AAH113" s="295"/>
      <c r="AAI113" s="295"/>
      <c r="AAJ113" s="295"/>
      <c r="AAK113" s="295"/>
      <c r="AAL113" s="295"/>
      <c r="AAM113" s="295"/>
      <c r="AAN113" s="295"/>
      <c r="AAO113" s="295"/>
      <c r="AAP113" s="295"/>
      <c r="AAQ113" s="295"/>
      <c r="AAR113" s="295"/>
      <c r="AAS113" s="295"/>
      <c r="AAT113" s="295"/>
      <c r="AAU113" s="295"/>
      <c r="AAV113" s="295"/>
      <c r="AAW113" s="295"/>
      <c r="AAX113" s="295"/>
      <c r="AAY113" s="295"/>
      <c r="AAZ113" s="295"/>
      <c r="ABA113" s="295"/>
      <c r="ABB113" s="295"/>
      <c r="ABC113" s="295"/>
      <c r="ABD113" s="295"/>
      <c r="ABE113" s="295"/>
      <c r="ABF113" s="295"/>
      <c r="ABG113" s="295"/>
      <c r="ABH113" s="295"/>
      <c r="ABI113" s="295"/>
      <c r="ABJ113" s="295"/>
      <c r="ABK113" s="295"/>
      <c r="ABL113" s="295"/>
      <c r="ABM113" s="295"/>
      <c r="ABN113" s="295"/>
      <c r="ABO113" s="295"/>
      <c r="ABP113" s="295"/>
      <c r="ABQ113" s="295"/>
      <c r="ABR113" s="295"/>
      <c r="ABS113" s="295"/>
      <c r="ABT113" s="295"/>
      <c r="ABU113" s="295"/>
      <c r="ABV113" s="295"/>
      <c r="ABW113" s="295"/>
      <c r="ABX113" s="295"/>
      <c r="ABY113" s="295"/>
      <c r="ABZ113" s="295"/>
      <c r="ACA113" s="295"/>
      <c r="ACB113" s="295"/>
      <c r="ACC113" s="295"/>
      <c r="ACD113" s="295"/>
      <c r="ACE113" s="295"/>
      <c r="ACF113" s="295"/>
      <c r="ACG113" s="295"/>
      <c r="ACH113" s="295"/>
      <c r="ACI113" s="295"/>
      <c r="ACJ113" s="295"/>
      <c r="ACK113" s="295"/>
      <c r="ACL113" s="295"/>
      <c r="ACM113" s="295"/>
      <c r="ACN113" s="295"/>
      <c r="ACO113" s="295"/>
      <c r="ACP113" s="295"/>
      <c r="ACQ113" s="295"/>
      <c r="ACR113" s="295"/>
      <c r="ACS113" s="295"/>
      <c r="ACT113" s="295"/>
      <c r="ACU113" s="295"/>
      <c r="ACV113" s="295"/>
      <c r="ACW113" s="295"/>
      <c r="ACX113" s="295"/>
      <c r="ACY113" s="295"/>
      <c r="ACZ113" s="295"/>
      <c r="ADA113" s="295"/>
      <c r="ADB113" s="295"/>
      <c r="ADC113" s="295"/>
      <c r="ADD113" s="295"/>
      <c r="ADE113" s="295"/>
      <c r="ADF113" s="295"/>
      <c r="ADG113" s="295"/>
      <c r="ADH113" s="295"/>
      <c r="ADI113" s="295"/>
      <c r="ADJ113" s="295"/>
      <c r="ADK113" s="295"/>
      <c r="ADL113" s="295"/>
      <c r="ADM113" s="295"/>
      <c r="ADN113" s="295"/>
      <c r="ADO113" s="295"/>
      <c r="ADP113" s="295"/>
      <c r="ADQ113" s="295"/>
      <c r="ADR113" s="295"/>
      <c r="ADS113" s="295"/>
      <c r="ADT113" s="295"/>
      <c r="ADU113" s="295"/>
      <c r="ADV113" s="295"/>
      <c r="ADW113" s="295"/>
      <c r="ADX113" s="295"/>
      <c r="ADY113" s="295"/>
      <c r="ADZ113" s="295"/>
      <c r="AEA113" s="295"/>
      <c r="AEB113" s="295"/>
      <c r="AEC113" s="295"/>
      <c r="AED113" s="295"/>
      <c r="AEE113" s="295"/>
      <c r="AEF113" s="295"/>
      <c r="AEG113" s="295"/>
      <c r="AEH113" s="295"/>
      <c r="AEI113" s="295"/>
      <c r="AEJ113" s="295"/>
      <c r="AEK113" s="295"/>
      <c r="AEL113" s="295"/>
      <c r="AEM113" s="295"/>
      <c r="AEN113" s="295"/>
      <c r="AEO113" s="295"/>
      <c r="AEP113" s="295"/>
      <c r="AEQ113" s="295"/>
      <c r="AER113" s="295"/>
      <c r="AES113" s="295"/>
      <c r="AET113" s="295"/>
      <c r="AEU113" s="295"/>
      <c r="AEV113" s="295"/>
      <c r="AEW113" s="295"/>
      <c r="AEX113" s="295"/>
      <c r="AEY113" s="295"/>
      <c r="AEZ113" s="295"/>
      <c r="AFA113" s="295"/>
      <c r="AFB113" s="295"/>
      <c r="AFC113" s="295"/>
      <c r="AFD113" s="295"/>
      <c r="AFE113" s="295"/>
      <c r="AFF113" s="295"/>
      <c r="AFG113" s="295"/>
      <c r="AFH113" s="295"/>
      <c r="AFI113" s="295"/>
      <c r="AFJ113" s="295"/>
      <c r="AFK113" s="295"/>
      <c r="AFL113" s="295"/>
      <c r="AFM113" s="295"/>
      <c r="AFN113" s="295"/>
      <c r="AFO113" s="295"/>
      <c r="AFP113" s="295"/>
      <c r="AFQ113" s="295"/>
      <c r="AFR113" s="295"/>
      <c r="AFS113" s="295"/>
      <c r="AFT113" s="295"/>
      <c r="AFU113" s="295"/>
      <c r="AFV113" s="295"/>
      <c r="AFW113" s="295"/>
      <c r="AFX113" s="295"/>
      <c r="AFY113" s="295"/>
      <c r="AFZ113" s="295"/>
      <c r="AGA113" s="295"/>
      <c r="AGB113" s="295"/>
      <c r="AGC113" s="295"/>
      <c r="AGD113" s="295"/>
      <c r="AGE113" s="295"/>
      <c r="AGF113" s="295"/>
      <c r="AGG113" s="295"/>
      <c r="AGH113" s="295"/>
      <c r="AGI113" s="295"/>
      <c r="AGJ113" s="295"/>
      <c r="AGK113" s="295"/>
      <c r="AGL113" s="295"/>
      <c r="AGM113" s="295"/>
      <c r="AGN113" s="295"/>
      <c r="AGO113" s="295"/>
      <c r="AGP113" s="295"/>
      <c r="AGQ113" s="295"/>
      <c r="AGR113" s="295"/>
      <c r="AGS113" s="295"/>
      <c r="AGT113" s="295"/>
      <c r="AGU113" s="295"/>
      <c r="AGV113" s="295"/>
      <c r="AGW113" s="295"/>
      <c r="AGX113" s="295"/>
      <c r="AGY113" s="295"/>
      <c r="AGZ113" s="295"/>
      <c r="AHA113" s="295"/>
      <c r="AHB113" s="295"/>
      <c r="AHC113" s="295"/>
      <c r="AHD113" s="295"/>
      <c r="AHE113" s="295"/>
      <c r="AHF113" s="295"/>
      <c r="AHG113" s="295"/>
      <c r="AHH113" s="295"/>
      <c r="AHI113" s="295"/>
      <c r="AHJ113" s="295"/>
      <c r="AHK113" s="295"/>
      <c r="AHL113" s="295"/>
      <c r="AHM113" s="295"/>
      <c r="AHN113" s="295"/>
      <c r="AHO113" s="295"/>
      <c r="AHP113" s="295"/>
      <c r="AHQ113" s="295"/>
      <c r="AHR113" s="295"/>
      <c r="AHS113" s="295"/>
      <c r="AHT113" s="295"/>
      <c r="AHU113" s="295"/>
      <c r="AHV113" s="295"/>
      <c r="AHW113" s="295"/>
      <c r="AHX113" s="295"/>
      <c r="AHY113" s="295"/>
      <c r="AHZ113" s="295"/>
      <c r="AIA113" s="295"/>
      <c r="AIB113" s="295"/>
      <c r="AIC113" s="295"/>
      <c r="AID113" s="295"/>
      <c r="AIE113" s="295"/>
      <c r="AIF113" s="295"/>
      <c r="AIG113" s="295"/>
      <c r="AIH113" s="295"/>
      <c r="AII113" s="295"/>
      <c r="AIJ113" s="295"/>
      <c r="AIK113" s="295"/>
      <c r="AIL113" s="295"/>
      <c r="AIM113" s="295"/>
      <c r="AIN113" s="295"/>
      <c r="AIO113" s="295"/>
      <c r="AIP113" s="295"/>
      <c r="AIQ113" s="295"/>
      <c r="AIR113" s="295"/>
      <c r="AIS113" s="295"/>
      <c r="AIT113" s="295"/>
      <c r="AIU113" s="295"/>
      <c r="AIV113" s="295"/>
      <c r="AIW113" s="295"/>
      <c r="AIX113" s="295"/>
      <c r="AIY113" s="295"/>
      <c r="AIZ113" s="295"/>
      <c r="AJA113" s="295"/>
      <c r="AJB113" s="295"/>
      <c r="AJC113" s="295"/>
      <c r="AJD113" s="295"/>
      <c r="AJE113" s="295"/>
      <c r="AJF113" s="295"/>
      <c r="AJG113" s="295"/>
      <c r="AJH113" s="295"/>
      <c r="AJI113" s="295"/>
      <c r="AJJ113" s="295"/>
      <c r="AJK113" s="295"/>
      <c r="AJL113" s="295"/>
      <c r="AJM113" s="295"/>
      <c r="AJN113" s="295"/>
      <c r="AJO113" s="295"/>
      <c r="AJP113" s="295"/>
      <c r="AJQ113" s="295"/>
      <c r="AJR113" s="295"/>
      <c r="AJS113" s="295"/>
      <c r="AJT113" s="295"/>
      <c r="AJU113" s="295"/>
      <c r="AJV113" s="295"/>
      <c r="AJW113" s="295"/>
      <c r="AJX113" s="295"/>
      <c r="AJY113" s="295"/>
      <c r="AJZ113" s="295"/>
      <c r="AKA113" s="295"/>
      <c r="AKB113" s="295"/>
      <c r="AKC113" s="295"/>
      <c r="AKD113" s="295"/>
      <c r="AKE113" s="295"/>
      <c r="AKF113" s="295"/>
      <c r="AKG113" s="295"/>
      <c r="AKH113" s="295"/>
      <c r="AKI113" s="295"/>
      <c r="AKJ113" s="295"/>
      <c r="AKK113" s="295"/>
      <c r="AKL113" s="295"/>
      <c r="AKM113" s="295"/>
      <c r="AKN113" s="295"/>
      <c r="AKO113" s="295"/>
      <c r="AKP113" s="295"/>
      <c r="AKQ113" s="295"/>
      <c r="AKR113" s="295"/>
      <c r="AKS113" s="295"/>
      <c r="AKT113" s="295"/>
      <c r="AKU113" s="295"/>
      <c r="AKV113" s="295"/>
      <c r="AKW113" s="295"/>
      <c r="AKX113" s="295"/>
      <c r="AKY113" s="295"/>
      <c r="AKZ113" s="295"/>
      <c r="ALA113" s="295"/>
      <c r="ALB113" s="295"/>
      <c r="ALC113" s="295"/>
      <c r="ALD113" s="295"/>
      <c r="ALE113" s="295"/>
      <c r="ALF113" s="295"/>
      <c r="ALG113" s="295"/>
      <c r="ALH113" s="295"/>
      <c r="ALI113" s="295"/>
      <c r="ALJ113" s="295"/>
      <c r="ALK113" s="295"/>
      <c r="ALL113" s="295"/>
      <c r="ALM113" s="295"/>
      <c r="ALN113" s="295"/>
      <c r="ALO113" s="295"/>
      <c r="ALP113" s="295"/>
      <c r="ALQ113" s="295"/>
      <c r="ALR113" s="295"/>
      <c r="ALS113" s="295"/>
      <c r="ALT113" s="295"/>
      <c r="ALU113" s="295"/>
      <c r="ALV113" s="295"/>
      <c r="ALW113" s="295"/>
      <c r="ALX113" s="295"/>
      <c r="ALY113" s="295"/>
      <c r="ALZ113" s="295"/>
      <c r="AMA113" s="295"/>
      <c r="AMB113" s="295"/>
    </row>
    <row r="114" spans="1:1016" customFormat="1" ht="41.25" customHeight="1">
      <c r="B114" s="276" t="s">
        <v>206</v>
      </c>
      <c r="C114" s="284" t="s">
        <v>41</v>
      </c>
      <c r="D114" s="278">
        <v>29337</v>
      </c>
      <c r="E114" s="285" t="s">
        <v>207</v>
      </c>
      <c r="F114" s="277" t="s">
        <v>44</v>
      </c>
      <c r="G114" s="280">
        <f>'Lista-SPDA'!E14</f>
        <v>14</v>
      </c>
      <c r="H114" s="281">
        <f t="shared" si="21"/>
        <v>77.83</v>
      </c>
      <c r="I114" s="294">
        <f t="shared" si="19"/>
        <v>1089.6199999999999</v>
      </c>
      <c r="J114" s="295"/>
      <c r="K114" s="296">
        <v>58.41</v>
      </c>
      <c r="L114" s="254">
        <f t="shared" si="20"/>
        <v>77.83</v>
      </c>
      <c r="M114" s="295"/>
      <c r="N114" s="297"/>
      <c r="O114" s="298"/>
      <c r="P114" s="295"/>
      <c r="Q114" s="295"/>
      <c r="R114" s="295"/>
      <c r="S114" s="295"/>
      <c r="T114" s="295"/>
      <c r="U114" s="295"/>
      <c r="V114" s="295"/>
      <c r="W114" s="295"/>
      <c r="X114" s="295"/>
      <c r="Y114" s="295"/>
      <c r="Z114" s="295"/>
      <c r="AA114" s="295"/>
      <c r="AB114" s="295"/>
      <c r="AC114" s="295"/>
      <c r="AD114" s="295"/>
      <c r="AE114" s="295"/>
      <c r="AF114" s="295"/>
      <c r="AG114" s="295"/>
      <c r="AH114" s="295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5"/>
      <c r="AS114" s="295"/>
      <c r="AT114" s="295"/>
      <c r="AU114" s="295"/>
      <c r="AV114" s="295"/>
      <c r="AW114" s="295"/>
      <c r="AX114" s="295"/>
      <c r="AY114" s="295"/>
      <c r="AZ114" s="295"/>
      <c r="BA114" s="295"/>
      <c r="BB114" s="295"/>
      <c r="BC114" s="295"/>
      <c r="BD114" s="295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5"/>
      <c r="BO114" s="295"/>
      <c r="BP114" s="295"/>
      <c r="BQ114" s="295"/>
      <c r="BR114" s="295"/>
      <c r="BS114" s="295"/>
      <c r="BT114" s="295"/>
      <c r="BU114" s="295"/>
      <c r="BV114" s="295"/>
      <c r="BW114" s="295"/>
      <c r="BX114" s="295"/>
      <c r="BY114" s="295"/>
      <c r="BZ114" s="295"/>
      <c r="CA114" s="295"/>
      <c r="CB114" s="295"/>
      <c r="CC114" s="295"/>
      <c r="CD114" s="295"/>
      <c r="CE114" s="295"/>
      <c r="CF114" s="295"/>
      <c r="CG114" s="295"/>
      <c r="CH114" s="295"/>
      <c r="CI114" s="295"/>
      <c r="CJ114" s="295"/>
      <c r="CK114" s="295"/>
      <c r="CL114" s="295"/>
      <c r="CM114" s="295"/>
      <c r="CN114" s="295"/>
      <c r="CO114" s="295"/>
      <c r="CP114" s="295"/>
      <c r="CQ114" s="295"/>
      <c r="CR114" s="295"/>
      <c r="CS114" s="295"/>
      <c r="CT114" s="295"/>
      <c r="CU114" s="295"/>
      <c r="CV114" s="295"/>
      <c r="CW114" s="295"/>
      <c r="CX114" s="295"/>
      <c r="CY114" s="295"/>
      <c r="CZ114" s="295"/>
      <c r="DA114" s="295"/>
      <c r="DB114" s="295"/>
      <c r="DC114" s="295"/>
      <c r="DD114" s="295"/>
      <c r="DE114" s="295"/>
      <c r="DF114" s="295"/>
      <c r="DG114" s="295"/>
      <c r="DH114" s="295"/>
      <c r="DI114" s="295"/>
      <c r="DJ114" s="295"/>
      <c r="DK114" s="295"/>
      <c r="DL114" s="295"/>
      <c r="DM114" s="295"/>
      <c r="DN114" s="295"/>
      <c r="DO114" s="295"/>
      <c r="DP114" s="295"/>
      <c r="DQ114" s="295"/>
      <c r="DR114" s="295"/>
      <c r="DS114" s="295"/>
      <c r="DT114" s="295"/>
      <c r="DU114" s="295"/>
      <c r="DV114" s="295"/>
      <c r="DW114" s="295"/>
      <c r="DX114" s="295"/>
      <c r="DY114" s="295"/>
      <c r="DZ114" s="295"/>
      <c r="EA114" s="295"/>
      <c r="EB114" s="295"/>
      <c r="EC114" s="295"/>
      <c r="ED114" s="295"/>
      <c r="EE114" s="295"/>
      <c r="EF114" s="295"/>
      <c r="EG114" s="295"/>
      <c r="EH114" s="295"/>
      <c r="EI114" s="295"/>
      <c r="EJ114" s="295"/>
      <c r="EK114" s="295"/>
      <c r="EL114" s="295"/>
      <c r="EM114" s="295"/>
      <c r="EN114" s="295"/>
      <c r="EO114" s="295"/>
      <c r="EP114" s="295"/>
      <c r="EQ114" s="295"/>
      <c r="ER114" s="295"/>
      <c r="ES114" s="295"/>
      <c r="ET114" s="295"/>
      <c r="EU114" s="295"/>
      <c r="EV114" s="295"/>
      <c r="EW114" s="295"/>
      <c r="EX114" s="295"/>
      <c r="EY114" s="295"/>
      <c r="EZ114" s="295"/>
      <c r="FA114" s="295"/>
      <c r="FB114" s="295"/>
      <c r="FC114" s="295"/>
      <c r="FD114" s="295"/>
      <c r="FE114" s="295"/>
      <c r="FF114" s="295"/>
      <c r="FG114" s="295"/>
      <c r="FH114" s="295"/>
      <c r="FI114" s="295"/>
      <c r="FJ114" s="295"/>
      <c r="FK114" s="295"/>
      <c r="FL114" s="295"/>
      <c r="FM114" s="295"/>
      <c r="FN114" s="295"/>
      <c r="FO114" s="295"/>
      <c r="FP114" s="295"/>
      <c r="FQ114" s="295"/>
      <c r="FR114" s="295"/>
      <c r="FS114" s="295"/>
      <c r="FT114" s="295"/>
      <c r="FU114" s="295"/>
      <c r="FV114" s="295"/>
      <c r="FW114" s="295"/>
      <c r="FX114" s="295"/>
      <c r="FY114" s="295"/>
      <c r="FZ114" s="295"/>
      <c r="GA114" s="295"/>
      <c r="GB114" s="295"/>
      <c r="GC114" s="295"/>
      <c r="GD114" s="295"/>
      <c r="GE114" s="295"/>
      <c r="GF114" s="295"/>
      <c r="GG114" s="295"/>
      <c r="GH114" s="295"/>
      <c r="GI114" s="295"/>
      <c r="GJ114" s="295"/>
      <c r="GK114" s="295"/>
      <c r="GL114" s="295"/>
      <c r="GM114" s="295"/>
      <c r="GN114" s="295"/>
      <c r="GO114" s="295"/>
      <c r="GP114" s="295"/>
      <c r="GQ114" s="295"/>
      <c r="GR114" s="295"/>
      <c r="GS114" s="295"/>
      <c r="GT114" s="295"/>
      <c r="GU114" s="295"/>
      <c r="GV114" s="295"/>
      <c r="GW114" s="295"/>
      <c r="GX114" s="295"/>
      <c r="GY114" s="295"/>
      <c r="GZ114" s="295"/>
      <c r="HA114" s="295"/>
      <c r="HB114" s="295"/>
      <c r="HC114" s="295"/>
      <c r="HD114" s="295"/>
      <c r="HE114" s="295"/>
      <c r="HF114" s="295"/>
      <c r="HG114" s="295"/>
      <c r="HH114" s="295"/>
      <c r="HI114" s="295"/>
      <c r="HJ114" s="295"/>
      <c r="HK114" s="295"/>
      <c r="HL114" s="295"/>
      <c r="HM114" s="295"/>
      <c r="HN114" s="295"/>
      <c r="HO114" s="295"/>
      <c r="HP114" s="295"/>
      <c r="HQ114" s="295"/>
      <c r="HR114" s="295"/>
      <c r="HS114" s="295"/>
      <c r="HT114" s="295"/>
      <c r="HU114" s="295"/>
      <c r="HV114" s="295"/>
      <c r="HW114" s="295"/>
      <c r="HX114" s="295"/>
      <c r="HY114" s="295"/>
      <c r="HZ114" s="295"/>
      <c r="IA114" s="295"/>
      <c r="IB114" s="295"/>
      <c r="IC114" s="295"/>
      <c r="ID114" s="295"/>
      <c r="IE114" s="295"/>
      <c r="IF114" s="295"/>
      <c r="IG114" s="295"/>
      <c r="IH114" s="295"/>
      <c r="II114" s="295"/>
      <c r="IJ114" s="295"/>
      <c r="IK114" s="295"/>
      <c r="IL114" s="295"/>
      <c r="IM114" s="295"/>
      <c r="IN114" s="295"/>
      <c r="IO114" s="295"/>
      <c r="IP114" s="295"/>
      <c r="IQ114" s="295"/>
      <c r="IR114" s="295"/>
      <c r="IS114" s="295"/>
      <c r="IT114" s="295"/>
      <c r="IU114" s="295"/>
      <c r="IV114" s="295"/>
      <c r="IW114" s="295"/>
      <c r="IX114" s="295"/>
      <c r="IY114" s="295"/>
      <c r="IZ114" s="295"/>
      <c r="JA114" s="295"/>
      <c r="JB114" s="295"/>
      <c r="JC114" s="295"/>
      <c r="JD114" s="295"/>
      <c r="JE114" s="295"/>
      <c r="JF114" s="295"/>
      <c r="JG114" s="295"/>
      <c r="JH114" s="295"/>
      <c r="JI114" s="295"/>
      <c r="JJ114" s="295"/>
      <c r="JK114" s="295"/>
      <c r="JL114" s="295"/>
      <c r="JM114" s="295"/>
      <c r="JN114" s="295"/>
      <c r="JO114" s="295"/>
      <c r="JP114" s="295"/>
      <c r="JQ114" s="295"/>
      <c r="JR114" s="295"/>
      <c r="JS114" s="295"/>
      <c r="JT114" s="295"/>
      <c r="JU114" s="295"/>
      <c r="JV114" s="295"/>
      <c r="JW114" s="295"/>
      <c r="JX114" s="295"/>
      <c r="JY114" s="295"/>
      <c r="JZ114" s="295"/>
      <c r="KA114" s="295"/>
      <c r="KB114" s="295"/>
      <c r="KC114" s="295"/>
      <c r="KD114" s="295"/>
      <c r="KE114" s="295"/>
      <c r="KF114" s="295"/>
      <c r="KG114" s="295"/>
      <c r="KH114" s="295"/>
      <c r="KI114" s="295"/>
      <c r="KJ114" s="295"/>
      <c r="KK114" s="295"/>
      <c r="KL114" s="295"/>
      <c r="KM114" s="295"/>
      <c r="KN114" s="295"/>
      <c r="KO114" s="295"/>
      <c r="KP114" s="295"/>
      <c r="KQ114" s="295"/>
      <c r="KR114" s="295"/>
      <c r="KS114" s="295"/>
      <c r="KT114" s="295"/>
      <c r="KU114" s="295"/>
      <c r="KV114" s="295"/>
      <c r="KW114" s="295"/>
      <c r="KX114" s="295"/>
      <c r="KY114" s="295"/>
      <c r="KZ114" s="295"/>
      <c r="LA114" s="295"/>
      <c r="LB114" s="295"/>
      <c r="LC114" s="295"/>
      <c r="LD114" s="295"/>
      <c r="LE114" s="295"/>
      <c r="LF114" s="295"/>
      <c r="LG114" s="295"/>
      <c r="LH114" s="295"/>
      <c r="LI114" s="295"/>
      <c r="LJ114" s="295"/>
      <c r="LK114" s="295"/>
      <c r="LL114" s="295"/>
      <c r="LM114" s="295"/>
      <c r="LN114" s="295"/>
      <c r="LO114" s="295"/>
      <c r="LP114" s="295"/>
      <c r="LQ114" s="295"/>
      <c r="LR114" s="295"/>
      <c r="LS114" s="295"/>
      <c r="LT114" s="295"/>
      <c r="LU114" s="295"/>
      <c r="LV114" s="295"/>
      <c r="LW114" s="295"/>
      <c r="LX114" s="295"/>
      <c r="LY114" s="295"/>
      <c r="LZ114" s="295"/>
      <c r="MA114" s="295"/>
      <c r="MB114" s="295"/>
      <c r="MC114" s="295"/>
      <c r="MD114" s="295"/>
      <c r="ME114" s="295"/>
      <c r="MF114" s="295"/>
      <c r="MG114" s="295"/>
      <c r="MH114" s="295"/>
      <c r="MI114" s="295"/>
      <c r="MJ114" s="295"/>
      <c r="MK114" s="295"/>
      <c r="ML114" s="295"/>
      <c r="MM114" s="295"/>
      <c r="MN114" s="295"/>
      <c r="MO114" s="295"/>
      <c r="MP114" s="295"/>
      <c r="MQ114" s="295"/>
      <c r="MR114" s="295"/>
      <c r="MS114" s="295"/>
      <c r="MT114" s="295"/>
      <c r="MU114" s="295"/>
      <c r="MV114" s="295"/>
      <c r="MW114" s="295"/>
      <c r="MX114" s="295"/>
      <c r="MY114" s="295"/>
      <c r="MZ114" s="295"/>
      <c r="NA114" s="295"/>
      <c r="NB114" s="295"/>
      <c r="NC114" s="295"/>
      <c r="ND114" s="295"/>
      <c r="NE114" s="295"/>
      <c r="NF114" s="295"/>
      <c r="NG114" s="295"/>
      <c r="NH114" s="295"/>
      <c r="NI114" s="295"/>
      <c r="NJ114" s="295"/>
      <c r="NK114" s="295"/>
      <c r="NL114" s="295"/>
      <c r="NM114" s="295"/>
      <c r="NN114" s="295"/>
      <c r="NO114" s="295"/>
      <c r="NP114" s="295"/>
      <c r="NQ114" s="295"/>
      <c r="NR114" s="295"/>
      <c r="NS114" s="295"/>
      <c r="NT114" s="295"/>
      <c r="NU114" s="295"/>
      <c r="NV114" s="295"/>
      <c r="NW114" s="295"/>
      <c r="NX114" s="295"/>
      <c r="NY114" s="295"/>
      <c r="NZ114" s="295"/>
      <c r="OA114" s="295"/>
      <c r="OB114" s="295"/>
      <c r="OC114" s="295"/>
      <c r="OD114" s="295"/>
      <c r="OE114" s="295"/>
      <c r="OF114" s="295"/>
      <c r="OG114" s="295"/>
      <c r="OH114" s="295"/>
      <c r="OI114" s="295"/>
      <c r="OJ114" s="295"/>
      <c r="OK114" s="295"/>
      <c r="OL114" s="295"/>
      <c r="OM114" s="295"/>
      <c r="ON114" s="295"/>
      <c r="OO114" s="295"/>
      <c r="OP114" s="295"/>
      <c r="OQ114" s="295"/>
      <c r="OR114" s="295"/>
      <c r="OS114" s="295"/>
      <c r="OT114" s="295"/>
      <c r="OU114" s="295"/>
      <c r="OV114" s="295"/>
      <c r="OW114" s="295"/>
      <c r="OX114" s="295"/>
      <c r="OY114" s="295"/>
      <c r="OZ114" s="295"/>
      <c r="PA114" s="295"/>
      <c r="PB114" s="295"/>
      <c r="PC114" s="295"/>
      <c r="PD114" s="295"/>
      <c r="PE114" s="295"/>
      <c r="PF114" s="295"/>
      <c r="PG114" s="295"/>
      <c r="PH114" s="295"/>
      <c r="PI114" s="295"/>
      <c r="PJ114" s="295"/>
      <c r="PK114" s="295"/>
      <c r="PL114" s="295"/>
      <c r="PM114" s="295"/>
      <c r="PN114" s="295"/>
      <c r="PO114" s="295"/>
      <c r="PP114" s="295"/>
      <c r="PQ114" s="295"/>
      <c r="PR114" s="295"/>
      <c r="PS114" s="295"/>
      <c r="PT114" s="295"/>
      <c r="PU114" s="295"/>
      <c r="PV114" s="295"/>
      <c r="PW114" s="295"/>
      <c r="PX114" s="295"/>
      <c r="PY114" s="295"/>
      <c r="PZ114" s="295"/>
      <c r="QA114" s="295"/>
      <c r="QB114" s="295"/>
      <c r="QC114" s="295"/>
      <c r="QD114" s="295"/>
      <c r="QE114" s="295"/>
      <c r="QF114" s="295"/>
      <c r="QG114" s="295"/>
      <c r="QH114" s="295"/>
      <c r="QI114" s="295"/>
      <c r="QJ114" s="295"/>
      <c r="QK114" s="295"/>
      <c r="QL114" s="295"/>
      <c r="QM114" s="295"/>
      <c r="QN114" s="295"/>
      <c r="QO114" s="295"/>
      <c r="QP114" s="295"/>
      <c r="QQ114" s="295"/>
      <c r="QR114" s="295"/>
      <c r="QS114" s="295"/>
      <c r="QT114" s="295"/>
      <c r="QU114" s="295"/>
      <c r="QV114" s="295"/>
      <c r="QW114" s="295"/>
      <c r="QX114" s="295"/>
      <c r="QY114" s="295"/>
      <c r="QZ114" s="295"/>
      <c r="RA114" s="295"/>
      <c r="RB114" s="295"/>
      <c r="RC114" s="295"/>
      <c r="RD114" s="295"/>
      <c r="RE114" s="295"/>
      <c r="RF114" s="295"/>
      <c r="RG114" s="295"/>
      <c r="RH114" s="295"/>
      <c r="RI114" s="295"/>
      <c r="RJ114" s="295"/>
      <c r="RK114" s="295"/>
      <c r="RL114" s="295"/>
      <c r="RM114" s="295"/>
      <c r="RN114" s="295"/>
      <c r="RO114" s="295"/>
      <c r="RP114" s="295"/>
      <c r="RQ114" s="295"/>
      <c r="RR114" s="295"/>
      <c r="RS114" s="295"/>
      <c r="RT114" s="295"/>
      <c r="RU114" s="295"/>
      <c r="RV114" s="295"/>
      <c r="RW114" s="295"/>
      <c r="RX114" s="295"/>
      <c r="RY114" s="295"/>
      <c r="RZ114" s="295"/>
      <c r="SA114" s="295"/>
      <c r="SB114" s="295"/>
      <c r="SC114" s="295"/>
      <c r="SD114" s="295"/>
      <c r="SE114" s="295"/>
      <c r="SF114" s="295"/>
      <c r="SG114" s="295"/>
      <c r="SH114" s="295"/>
      <c r="SI114" s="295"/>
      <c r="SJ114" s="295"/>
      <c r="SK114" s="295"/>
      <c r="SL114" s="295"/>
      <c r="SM114" s="295"/>
      <c r="SN114" s="295"/>
      <c r="SO114" s="295"/>
      <c r="SP114" s="295"/>
      <c r="SQ114" s="295"/>
      <c r="SR114" s="295"/>
      <c r="SS114" s="295"/>
      <c r="ST114" s="295"/>
      <c r="SU114" s="295"/>
      <c r="SV114" s="295"/>
      <c r="SW114" s="295"/>
      <c r="SX114" s="295"/>
      <c r="SY114" s="295"/>
      <c r="SZ114" s="295"/>
      <c r="TA114" s="295"/>
      <c r="TB114" s="295"/>
      <c r="TC114" s="295"/>
      <c r="TD114" s="295"/>
      <c r="TE114" s="295"/>
      <c r="TF114" s="295"/>
      <c r="TG114" s="295"/>
      <c r="TH114" s="295"/>
      <c r="TI114" s="295"/>
      <c r="TJ114" s="295"/>
      <c r="TK114" s="295"/>
      <c r="TL114" s="295"/>
      <c r="TM114" s="295"/>
      <c r="TN114" s="295"/>
      <c r="TO114" s="295"/>
      <c r="TP114" s="295"/>
      <c r="TQ114" s="295"/>
      <c r="TR114" s="295"/>
      <c r="TS114" s="295"/>
      <c r="TT114" s="295"/>
      <c r="TU114" s="295"/>
      <c r="TV114" s="295"/>
      <c r="TW114" s="295"/>
      <c r="TX114" s="295"/>
      <c r="TY114" s="295"/>
      <c r="TZ114" s="295"/>
      <c r="UA114" s="295"/>
      <c r="UB114" s="295"/>
      <c r="UC114" s="295"/>
      <c r="UD114" s="295"/>
      <c r="UE114" s="295"/>
      <c r="UF114" s="295"/>
      <c r="UG114" s="295"/>
      <c r="UH114" s="295"/>
      <c r="UI114" s="295"/>
      <c r="UJ114" s="295"/>
      <c r="UK114" s="295"/>
      <c r="UL114" s="295"/>
      <c r="UM114" s="295"/>
      <c r="UN114" s="295"/>
      <c r="UO114" s="295"/>
      <c r="UP114" s="295"/>
      <c r="UQ114" s="295"/>
      <c r="UR114" s="295"/>
      <c r="US114" s="295"/>
      <c r="UT114" s="295"/>
      <c r="UU114" s="295"/>
      <c r="UV114" s="295"/>
      <c r="UW114" s="295"/>
      <c r="UX114" s="295"/>
      <c r="UY114" s="295"/>
      <c r="UZ114" s="295"/>
      <c r="VA114" s="295"/>
      <c r="VB114" s="295"/>
      <c r="VC114" s="295"/>
      <c r="VD114" s="295"/>
      <c r="VE114" s="295"/>
      <c r="VF114" s="295"/>
      <c r="VG114" s="295"/>
      <c r="VH114" s="295"/>
      <c r="VI114" s="295"/>
      <c r="VJ114" s="295"/>
      <c r="VK114" s="295"/>
      <c r="VL114" s="295"/>
      <c r="VM114" s="295"/>
      <c r="VN114" s="295"/>
      <c r="VO114" s="295"/>
      <c r="VP114" s="295"/>
      <c r="VQ114" s="295"/>
      <c r="VR114" s="295"/>
      <c r="VS114" s="295"/>
      <c r="VT114" s="295"/>
      <c r="VU114" s="295"/>
      <c r="VV114" s="295"/>
      <c r="VW114" s="295"/>
      <c r="VX114" s="295"/>
      <c r="VY114" s="295"/>
      <c r="VZ114" s="295"/>
      <c r="WA114" s="295"/>
      <c r="WB114" s="295"/>
      <c r="WC114" s="295"/>
      <c r="WD114" s="295"/>
      <c r="WE114" s="295"/>
      <c r="WF114" s="295"/>
      <c r="WG114" s="295"/>
      <c r="WH114" s="295"/>
      <c r="WI114" s="295"/>
      <c r="WJ114" s="295"/>
      <c r="WK114" s="295"/>
      <c r="WL114" s="295"/>
      <c r="WM114" s="295"/>
      <c r="WN114" s="295"/>
      <c r="WO114" s="295"/>
      <c r="WP114" s="295"/>
      <c r="WQ114" s="295"/>
      <c r="WR114" s="295"/>
      <c r="WS114" s="295"/>
      <c r="WT114" s="295"/>
      <c r="WU114" s="295"/>
      <c r="WV114" s="295"/>
      <c r="WW114" s="295"/>
      <c r="WX114" s="295"/>
      <c r="WY114" s="295"/>
      <c r="WZ114" s="295"/>
      <c r="XA114" s="295"/>
      <c r="XB114" s="295"/>
      <c r="XC114" s="295"/>
      <c r="XD114" s="295"/>
      <c r="XE114" s="295"/>
      <c r="XF114" s="295"/>
      <c r="XG114" s="295"/>
      <c r="XH114" s="295"/>
      <c r="XI114" s="295"/>
      <c r="XJ114" s="295"/>
      <c r="XK114" s="295"/>
      <c r="XL114" s="295"/>
      <c r="XM114" s="295"/>
      <c r="XN114" s="295"/>
      <c r="XO114" s="295"/>
      <c r="XP114" s="295"/>
      <c r="XQ114" s="295"/>
      <c r="XR114" s="295"/>
      <c r="XS114" s="295"/>
      <c r="XT114" s="295"/>
      <c r="XU114" s="295"/>
      <c r="XV114" s="295"/>
      <c r="XW114" s="295"/>
      <c r="XX114" s="295"/>
      <c r="XY114" s="295"/>
      <c r="XZ114" s="295"/>
      <c r="YA114" s="295"/>
      <c r="YB114" s="295"/>
      <c r="YC114" s="295"/>
      <c r="YD114" s="295"/>
      <c r="YE114" s="295"/>
      <c r="YF114" s="295"/>
      <c r="YG114" s="295"/>
      <c r="YH114" s="295"/>
      <c r="YI114" s="295"/>
      <c r="YJ114" s="295"/>
      <c r="YK114" s="295"/>
      <c r="YL114" s="295"/>
      <c r="YM114" s="295"/>
      <c r="YN114" s="295"/>
      <c r="YO114" s="295"/>
      <c r="YP114" s="295"/>
      <c r="YQ114" s="295"/>
      <c r="YR114" s="295"/>
      <c r="YS114" s="295"/>
      <c r="YT114" s="295"/>
      <c r="YU114" s="295"/>
      <c r="YV114" s="295"/>
      <c r="YW114" s="295"/>
      <c r="YX114" s="295"/>
      <c r="YY114" s="295"/>
      <c r="YZ114" s="295"/>
      <c r="ZA114" s="295"/>
      <c r="ZB114" s="295"/>
      <c r="ZC114" s="295"/>
      <c r="ZD114" s="295"/>
      <c r="ZE114" s="295"/>
      <c r="ZF114" s="295"/>
      <c r="ZG114" s="295"/>
      <c r="ZH114" s="295"/>
      <c r="ZI114" s="295"/>
      <c r="ZJ114" s="295"/>
      <c r="ZK114" s="295"/>
      <c r="ZL114" s="295"/>
      <c r="ZM114" s="295"/>
      <c r="ZN114" s="295"/>
      <c r="ZO114" s="295"/>
      <c r="ZP114" s="295"/>
      <c r="ZQ114" s="295"/>
      <c r="ZR114" s="295"/>
      <c r="ZS114" s="295"/>
      <c r="ZT114" s="295"/>
      <c r="ZU114" s="295"/>
      <c r="ZV114" s="295"/>
      <c r="ZW114" s="295"/>
      <c r="ZX114" s="295"/>
      <c r="ZY114" s="295"/>
      <c r="ZZ114" s="295"/>
      <c r="AAA114" s="295"/>
      <c r="AAB114" s="295"/>
      <c r="AAC114" s="295"/>
      <c r="AAD114" s="295"/>
      <c r="AAE114" s="295"/>
      <c r="AAF114" s="295"/>
      <c r="AAG114" s="295"/>
      <c r="AAH114" s="295"/>
      <c r="AAI114" s="295"/>
      <c r="AAJ114" s="295"/>
      <c r="AAK114" s="295"/>
      <c r="AAL114" s="295"/>
      <c r="AAM114" s="295"/>
      <c r="AAN114" s="295"/>
      <c r="AAO114" s="295"/>
      <c r="AAP114" s="295"/>
      <c r="AAQ114" s="295"/>
      <c r="AAR114" s="295"/>
      <c r="AAS114" s="295"/>
      <c r="AAT114" s="295"/>
      <c r="AAU114" s="295"/>
      <c r="AAV114" s="295"/>
      <c r="AAW114" s="295"/>
      <c r="AAX114" s="295"/>
      <c r="AAY114" s="295"/>
      <c r="AAZ114" s="295"/>
      <c r="ABA114" s="295"/>
      <c r="ABB114" s="295"/>
      <c r="ABC114" s="295"/>
      <c r="ABD114" s="295"/>
      <c r="ABE114" s="295"/>
      <c r="ABF114" s="295"/>
      <c r="ABG114" s="295"/>
      <c r="ABH114" s="295"/>
      <c r="ABI114" s="295"/>
      <c r="ABJ114" s="295"/>
      <c r="ABK114" s="295"/>
      <c r="ABL114" s="295"/>
      <c r="ABM114" s="295"/>
      <c r="ABN114" s="295"/>
      <c r="ABO114" s="295"/>
      <c r="ABP114" s="295"/>
      <c r="ABQ114" s="295"/>
      <c r="ABR114" s="295"/>
      <c r="ABS114" s="295"/>
      <c r="ABT114" s="295"/>
      <c r="ABU114" s="295"/>
      <c r="ABV114" s="295"/>
      <c r="ABW114" s="295"/>
      <c r="ABX114" s="295"/>
      <c r="ABY114" s="295"/>
      <c r="ABZ114" s="295"/>
      <c r="ACA114" s="295"/>
      <c r="ACB114" s="295"/>
      <c r="ACC114" s="295"/>
      <c r="ACD114" s="295"/>
      <c r="ACE114" s="295"/>
      <c r="ACF114" s="295"/>
      <c r="ACG114" s="295"/>
      <c r="ACH114" s="295"/>
      <c r="ACI114" s="295"/>
      <c r="ACJ114" s="295"/>
      <c r="ACK114" s="295"/>
      <c r="ACL114" s="295"/>
      <c r="ACM114" s="295"/>
      <c r="ACN114" s="295"/>
      <c r="ACO114" s="295"/>
      <c r="ACP114" s="295"/>
      <c r="ACQ114" s="295"/>
      <c r="ACR114" s="295"/>
      <c r="ACS114" s="295"/>
      <c r="ACT114" s="295"/>
      <c r="ACU114" s="295"/>
      <c r="ACV114" s="295"/>
      <c r="ACW114" s="295"/>
      <c r="ACX114" s="295"/>
      <c r="ACY114" s="295"/>
      <c r="ACZ114" s="295"/>
      <c r="ADA114" s="295"/>
      <c r="ADB114" s="295"/>
      <c r="ADC114" s="295"/>
      <c r="ADD114" s="295"/>
      <c r="ADE114" s="295"/>
      <c r="ADF114" s="295"/>
      <c r="ADG114" s="295"/>
      <c r="ADH114" s="295"/>
      <c r="ADI114" s="295"/>
      <c r="ADJ114" s="295"/>
      <c r="ADK114" s="295"/>
      <c r="ADL114" s="295"/>
      <c r="ADM114" s="295"/>
      <c r="ADN114" s="295"/>
      <c r="ADO114" s="295"/>
      <c r="ADP114" s="295"/>
      <c r="ADQ114" s="295"/>
      <c r="ADR114" s="295"/>
      <c r="ADS114" s="295"/>
      <c r="ADT114" s="295"/>
      <c r="ADU114" s="295"/>
      <c r="ADV114" s="295"/>
      <c r="ADW114" s="295"/>
      <c r="ADX114" s="295"/>
      <c r="ADY114" s="295"/>
      <c r="ADZ114" s="295"/>
      <c r="AEA114" s="295"/>
      <c r="AEB114" s="295"/>
      <c r="AEC114" s="295"/>
      <c r="AED114" s="295"/>
      <c r="AEE114" s="295"/>
      <c r="AEF114" s="295"/>
      <c r="AEG114" s="295"/>
      <c r="AEH114" s="295"/>
      <c r="AEI114" s="295"/>
      <c r="AEJ114" s="295"/>
      <c r="AEK114" s="295"/>
      <c r="AEL114" s="295"/>
      <c r="AEM114" s="295"/>
      <c r="AEN114" s="295"/>
      <c r="AEO114" s="295"/>
      <c r="AEP114" s="295"/>
      <c r="AEQ114" s="295"/>
      <c r="AER114" s="295"/>
      <c r="AES114" s="295"/>
      <c r="AET114" s="295"/>
      <c r="AEU114" s="295"/>
      <c r="AEV114" s="295"/>
      <c r="AEW114" s="295"/>
      <c r="AEX114" s="295"/>
      <c r="AEY114" s="295"/>
      <c r="AEZ114" s="295"/>
      <c r="AFA114" s="295"/>
      <c r="AFB114" s="295"/>
      <c r="AFC114" s="295"/>
      <c r="AFD114" s="295"/>
      <c r="AFE114" s="295"/>
      <c r="AFF114" s="295"/>
      <c r="AFG114" s="295"/>
      <c r="AFH114" s="295"/>
      <c r="AFI114" s="295"/>
      <c r="AFJ114" s="295"/>
      <c r="AFK114" s="295"/>
      <c r="AFL114" s="295"/>
      <c r="AFM114" s="295"/>
      <c r="AFN114" s="295"/>
      <c r="AFO114" s="295"/>
      <c r="AFP114" s="295"/>
      <c r="AFQ114" s="295"/>
      <c r="AFR114" s="295"/>
      <c r="AFS114" s="295"/>
      <c r="AFT114" s="295"/>
      <c r="AFU114" s="295"/>
      <c r="AFV114" s="295"/>
      <c r="AFW114" s="295"/>
      <c r="AFX114" s="295"/>
      <c r="AFY114" s="295"/>
      <c r="AFZ114" s="295"/>
      <c r="AGA114" s="295"/>
      <c r="AGB114" s="295"/>
      <c r="AGC114" s="295"/>
      <c r="AGD114" s="295"/>
      <c r="AGE114" s="295"/>
      <c r="AGF114" s="295"/>
      <c r="AGG114" s="295"/>
      <c r="AGH114" s="295"/>
      <c r="AGI114" s="295"/>
      <c r="AGJ114" s="295"/>
      <c r="AGK114" s="295"/>
      <c r="AGL114" s="295"/>
      <c r="AGM114" s="295"/>
      <c r="AGN114" s="295"/>
      <c r="AGO114" s="295"/>
      <c r="AGP114" s="295"/>
      <c r="AGQ114" s="295"/>
      <c r="AGR114" s="295"/>
      <c r="AGS114" s="295"/>
      <c r="AGT114" s="295"/>
      <c r="AGU114" s="295"/>
      <c r="AGV114" s="295"/>
      <c r="AGW114" s="295"/>
      <c r="AGX114" s="295"/>
      <c r="AGY114" s="295"/>
      <c r="AGZ114" s="295"/>
      <c r="AHA114" s="295"/>
      <c r="AHB114" s="295"/>
      <c r="AHC114" s="295"/>
      <c r="AHD114" s="295"/>
      <c r="AHE114" s="295"/>
      <c r="AHF114" s="295"/>
      <c r="AHG114" s="295"/>
      <c r="AHH114" s="295"/>
      <c r="AHI114" s="295"/>
      <c r="AHJ114" s="295"/>
      <c r="AHK114" s="295"/>
      <c r="AHL114" s="295"/>
      <c r="AHM114" s="295"/>
      <c r="AHN114" s="295"/>
      <c r="AHO114" s="295"/>
      <c r="AHP114" s="295"/>
      <c r="AHQ114" s="295"/>
      <c r="AHR114" s="295"/>
      <c r="AHS114" s="295"/>
      <c r="AHT114" s="295"/>
      <c r="AHU114" s="295"/>
      <c r="AHV114" s="295"/>
      <c r="AHW114" s="295"/>
      <c r="AHX114" s="295"/>
      <c r="AHY114" s="295"/>
      <c r="AHZ114" s="295"/>
      <c r="AIA114" s="295"/>
      <c r="AIB114" s="295"/>
      <c r="AIC114" s="295"/>
      <c r="AID114" s="295"/>
      <c r="AIE114" s="295"/>
      <c r="AIF114" s="295"/>
      <c r="AIG114" s="295"/>
      <c r="AIH114" s="295"/>
      <c r="AII114" s="295"/>
      <c r="AIJ114" s="295"/>
      <c r="AIK114" s="295"/>
      <c r="AIL114" s="295"/>
      <c r="AIM114" s="295"/>
      <c r="AIN114" s="295"/>
      <c r="AIO114" s="295"/>
      <c r="AIP114" s="295"/>
      <c r="AIQ114" s="295"/>
      <c r="AIR114" s="295"/>
      <c r="AIS114" s="295"/>
      <c r="AIT114" s="295"/>
      <c r="AIU114" s="295"/>
      <c r="AIV114" s="295"/>
      <c r="AIW114" s="295"/>
      <c r="AIX114" s="295"/>
      <c r="AIY114" s="295"/>
      <c r="AIZ114" s="295"/>
      <c r="AJA114" s="295"/>
      <c r="AJB114" s="295"/>
      <c r="AJC114" s="295"/>
      <c r="AJD114" s="295"/>
      <c r="AJE114" s="295"/>
      <c r="AJF114" s="295"/>
      <c r="AJG114" s="295"/>
      <c r="AJH114" s="295"/>
      <c r="AJI114" s="295"/>
      <c r="AJJ114" s="295"/>
      <c r="AJK114" s="295"/>
      <c r="AJL114" s="295"/>
      <c r="AJM114" s="295"/>
      <c r="AJN114" s="295"/>
      <c r="AJO114" s="295"/>
      <c r="AJP114" s="295"/>
      <c r="AJQ114" s="295"/>
      <c r="AJR114" s="295"/>
      <c r="AJS114" s="295"/>
      <c r="AJT114" s="295"/>
      <c r="AJU114" s="295"/>
      <c r="AJV114" s="295"/>
      <c r="AJW114" s="295"/>
      <c r="AJX114" s="295"/>
      <c r="AJY114" s="295"/>
      <c r="AJZ114" s="295"/>
      <c r="AKA114" s="295"/>
      <c r="AKB114" s="295"/>
      <c r="AKC114" s="295"/>
      <c r="AKD114" s="295"/>
      <c r="AKE114" s="295"/>
      <c r="AKF114" s="295"/>
      <c r="AKG114" s="295"/>
      <c r="AKH114" s="295"/>
      <c r="AKI114" s="295"/>
      <c r="AKJ114" s="295"/>
      <c r="AKK114" s="295"/>
      <c r="AKL114" s="295"/>
      <c r="AKM114" s="295"/>
      <c r="AKN114" s="295"/>
      <c r="AKO114" s="295"/>
      <c r="AKP114" s="295"/>
      <c r="AKQ114" s="295"/>
      <c r="AKR114" s="295"/>
      <c r="AKS114" s="295"/>
      <c r="AKT114" s="295"/>
      <c r="AKU114" s="295"/>
      <c r="AKV114" s="295"/>
      <c r="AKW114" s="295"/>
      <c r="AKX114" s="295"/>
      <c r="AKY114" s="295"/>
      <c r="AKZ114" s="295"/>
      <c r="ALA114" s="295"/>
      <c r="ALB114" s="295"/>
      <c r="ALC114" s="295"/>
      <c r="ALD114" s="295"/>
      <c r="ALE114" s="295"/>
      <c r="ALF114" s="295"/>
      <c r="ALG114" s="295"/>
      <c r="ALH114" s="295"/>
      <c r="ALI114" s="295"/>
      <c r="ALJ114" s="295"/>
      <c r="ALK114" s="295"/>
      <c r="ALL114" s="295"/>
      <c r="ALM114" s="295"/>
      <c r="ALN114" s="295"/>
      <c r="ALO114" s="295"/>
      <c r="ALP114" s="295"/>
      <c r="ALQ114" s="295"/>
      <c r="ALR114" s="295"/>
      <c r="ALS114" s="295"/>
      <c r="ALT114" s="295"/>
      <c r="ALU114" s="295"/>
      <c r="ALV114" s="295"/>
      <c r="ALW114" s="295"/>
      <c r="ALX114" s="295"/>
      <c r="ALY114" s="295"/>
      <c r="ALZ114" s="295"/>
      <c r="AMA114" s="295"/>
      <c r="AMB114" s="295"/>
    </row>
    <row r="115" spans="1:1016" customFormat="1" ht="41.25" customHeight="1">
      <c r="B115" s="276" t="s">
        <v>208</v>
      </c>
      <c r="C115" s="284" t="s">
        <v>41</v>
      </c>
      <c r="D115" s="282">
        <v>160309</v>
      </c>
      <c r="E115" s="288" t="s">
        <v>209</v>
      </c>
      <c r="F115" s="277" t="s">
        <v>44</v>
      </c>
      <c r="G115" s="280">
        <f>'Lista-SPDA'!E16</f>
        <v>4</v>
      </c>
      <c r="H115" s="281">
        <f t="shared" si="21"/>
        <v>167.02</v>
      </c>
      <c r="I115" s="294">
        <f t="shared" si="19"/>
        <v>668.08</v>
      </c>
      <c r="J115" s="295"/>
      <c r="K115" s="296">
        <v>125.34</v>
      </c>
      <c r="L115" s="254">
        <f t="shared" si="20"/>
        <v>167.02</v>
      </c>
      <c r="M115" s="295"/>
      <c r="N115" s="297"/>
      <c r="O115" s="298"/>
      <c r="P115" s="295"/>
      <c r="Q115" s="295"/>
      <c r="R115" s="295"/>
      <c r="S115" s="295"/>
      <c r="T115" s="295"/>
      <c r="U115" s="295"/>
      <c r="V115" s="295"/>
      <c r="W115" s="295"/>
      <c r="X115" s="295"/>
      <c r="Y115" s="295"/>
      <c r="Z115" s="295"/>
      <c r="AA115" s="295"/>
      <c r="AB115" s="295"/>
      <c r="AC115" s="295"/>
      <c r="AD115" s="295"/>
      <c r="AE115" s="295"/>
      <c r="AF115" s="295"/>
      <c r="AG115" s="295"/>
      <c r="AH115" s="295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5"/>
      <c r="AS115" s="295"/>
      <c r="AT115" s="295"/>
      <c r="AU115" s="295"/>
      <c r="AV115" s="295"/>
      <c r="AW115" s="295"/>
      <c r="AX115" s="295"/>
      <c r="AY115" s="295"/>
      <c r="AZ115" s="295"/>
      <c r="BA115" s="295"/>
      <c r="BB115" s="295"/>
      <c r="BC115" s="295"/>
      <c r="BD115" s="295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5"/>
      <c r="BO115" s="295"/>
      <c r="BP115" s="295"/>
      <c r="BQ115" s="295"/>
      <c r="BR115" s="295"/>
      <c r="BS115" s="295"/>
      <c r="BT115" s="295"/>
      <c r="BU115" s="295"/>
      <c r="BV115" s="295"/>
      <c r="BW115" s="295"/>
      <c r="BX115" s="295"/>
      <c r="BY115" s="295"/>
      <c r="BZ115" s="295"/>
      <c r="CA115" s="295"/>
      <c r="CB115" s="295"/>
      <c r="CC115" s="295"/>
      <c r="CD115" s="295"/>
      <c r="CE115" s="295"/>
      <c r="CF115" s="295"/>
      <c r="CG115" s="295"/>
      <c r="CH115" s="295"/>
      <c r="CI115" s="295"/>
      <c r="CJ115" s="295"/>
      <c r="CK115" s="295"/>
      <c r="CL115" s="295"/>
      <c r="CM115" s="295"/>
      <c r="CN115" s="295"/>
      <c r="CO115" s="295"/>
      <c r="CP115" s="295"/>
      <c r="CQ115" s="295"/>
      <c r="CR115" s="295"/>
      <c r="CS115" s="295"/>
      <c r="CT115" s="295"/>
      <c r="CU115" s="295"/>
      <c r="CV115" s="295"/>
      <c r="CW115" s="295"/>
      <c r="CX115" s="295"/>
      <c r="CY115" s="295"/>
      <c r="CZ115" s="295"/>
      <c r="DA115" s="295"/>
      <c r="DB115" s="295"/>
      <c r="DC115" s="295"/>
      <c r="DD115" s="295"/>
      <c r="DE115" s="295"/>
      <c r="DF115" s="295"/>
      <c r="DG115" s="295"/>
      <c r="DH115" s="295"/>
      <c r="DI115" s="295"/>
      <c r="DJ115" s="295"/>
      <c r="DK115" s="295"/>
      <c r="DL115" s="295"/>
      <c r="DM115" s="295"/>
      <c r="DN115" s="295"/>
      <c r="DO115" s="295"/>
      <c r="DP115" s="295"/>
      <c r="DQ115" s="295"/>
      <c r="DR115" s="295"/>
      <c r="DS115" s="295"/>
      <c r="DT115" s="295"/>
      <c r="DU115" s="295"/>
      <c r="DV115" s="295"/>
      <c r="DW115" s="295"/>
      <c r="DX115" s="295"/>
      <c r="DY115" s="295"/>
      <c r="DZ115" s="295"/>
      <c r="EA115" s="295"/>
      <c r="EB115" s="295"/>
      <c r="EC115" s="295"/>
      <c r="ED115" s="295"/>
      <c r="EE115" s="295"/>
      <c r="EF115" s="295"/>
      <c r="EG115" s="295"/>
      <c r="EH115" s="295"/>
      <c r="EI115" s="295"/>
      <c r="EJ115" s="295"/>
      <c r="EK115" s="295"/>
      <c r="EL115" s="295"/>
      <c r="EM115" s="295"/>
      <c r="EN115" s="295"/>
      <c r="EO115" s="295"/>
      <c r="EP115" s="295"/>
      <c r="EQ115" s="295"/>
      <c r="ER115" s="295"/>
      <c r="ES115" s="295"/>
      <c r="ET115" s="295"/>
      <c r="EU115" s="295"/>
      <c r="EV115" s="295"/>
      <c r="EW115" s="295"/>
      <c r="EX115" s="295"/>
      <c r="EY115" s="295"/>
      <c r="EZ115" s="295"/>
      <c r="FA115" s="295"/>
      <c r="FB115" s="295"/>
      <c r="FC115" s="295"/>
      <c r="FD115" s="295"/>
      <c r="FE115" s="295"/>
      <c r="FF115" s="295"/>
      <c r="FG115" s="295"/>
      <c r="FH115" s="295"/>
      <c r="FI115" s="295"/>
      <c r="FJ115" s="295"/>
      <c r="FK115" s="295"/>
      <c r="FL115" s="295"/>
      <c r="FM115" s="295"/>
      <c r="FN115" s="295"/>
      <c r="FO115" s="295"/>
      <c r="FP115" s="295"/>
      <c r="FQ115" s="295"/>
      <c r="FR115" s="295"/>
      <c r="FS115" s="295"/>
      <c r="FT115" s="295"/>
      <c r="FU115" s="295"/>
      <c r="FV115" s="295"/>
      <c r="FW115" s="295"/>
      <c r="FX115" s="295"/>
      <c r="FY115" s="295"/>
      <c r="FZ115" s="295"/>
      <c r="GA115" s="295"/>
      <c r="GB115" s="295"/>
      <c r="GC115" s="295"/>
      <c r="GD115" s="295"/>
      <c r="GE115" s="295"/>
      <c r="GF115" s="295"/>
      <c r="GG115" s="295"/>
      <c r="GH115" s="295"/>
      <c r="GI115" s="295"/>
      <c r="GJ115" s="295"/>
      <c r="GK115" s="295"/>
      <c r="GL115" s="295"/>
      <c r="GM115" s="295"/>
      <c r="GN115" s="295"/>
      <c r="GO115" s="295"/>
      <c r="GP115" s="295"/>
      <c r="GQ115" s="295"/>
      <c r="GR115" s="295"/>
      <c r="GS115" s="295"/>
      <c r="GT115" s="295"/>
      <c r="GU115" s="295"/>
      <c r="GV115" s="295"/>
      <c r="GW115" s="295"/>
      <c r="GX115" s="295"/>
      <c r="GY115" s="295"/>
      <c r="GZ115" s="295"/>
      <c r="HA115" s="295"/>
      <c r="HB115" s="295"/>
      <c r="HC115" s="295"/>
      <c r="HD115" s="295"/>
      <c r="HE115" s="295"/>
      <c r="HF115" s="295"/>
      <c r="HG115" s="295"/>
      <c r="HH115" s="295"/>
      <c r="HI115" s="295"/>
      <c r="HJ115" s="295"/>
      <c r="HK115" s="295"/>
      <c r="HL115" s="295"/>
      <c r="HM115" s="295"/>
      <c r="HN115" s="295"/>
      <c r="HO115" s="295"/>
      <c r="HP115" s="295"/>
      <c r="HQ115" s="295"/>
      <c r="HR115" s="295"/>
      <c r="HS115" s="295"/>
      <c r="HT115" s="295"/>
      <c r="HU115" s="295"/>
      <c r="HV115" s="295"/>
      <c r="HW115" s="295"/>
      <c r="HX115" s="295"/>
      <c r="HY115" s="295"/>
      <c r="HZ115" s="295"/>
      <c r="IA115" s="295"/>
      <c r="IB115" s="295"/>
      <c r="IC115" s="295"/>
      <c r="ID115" s="295"/>
      <c r="IE115" s="295"/>
      <c r="IF115" s="295"/>
      <c r="IG115" s="295"/>
      <c r="IH115" s="295"/>
      <c r="II115" s="295"/>
      <c r="IJ115" s="295"/>
      <c r="IK115" s="295"/>
      <c r="IL115" s="295"/>
      <c r="IM115" s="295"/>
      <c r="IN115" s="295"/>
      <c r="IO115" s="295"/>
      <c r="IP115" s="295"/>
      <c r="IQ115" s="295"/>
      <c r="IR115" s="295"/>
      <c r="IS115" s="295"/>
      <c r="IT115" s="295"/>
      <c r="IU115" s="295"/>
      <c r="IV115" s="295"/>
      <c r="IW115" s="295"/>
      <c r="IX115" s="295"/>
      <c r="IY115" s="295"/>
      <c r="IZ115" s="295"/>
      <c r="JA115" s="295"/>
      <c r="JB115" s="295"/>
      <c r="JC115" s="295"/>
      <c r="JD115" s="295"/>
      <c r="JE115" s="295"/>
      <c r="JF115" s="295"/>
      <c r="JG115" s="295"/>
      <c r="JH115" s="295"/>
      <c r="JI115" s="295"/>
      <c r="JJ115" s="295"/>
      <c r="JK115" s="295"/>
      <c r="JL115" s="295"/>
      <c r="JM115" s="295"/>
      <c r="JN115" s="295"/>
      <c r="JO115" s="295"/>
      <c r="JP115" s="295"/>
      <c r="JQ115" s="295"/>
      <c r="JR115" s="295"/>
      <c r="JS115" s="295"/>
      <c r="JT115" s="295"/>
      <c r="JU115" s="295"/>
      <c r="JV115" s="295"/>
      <c r="JW115" s="295"/>
      <c r="JX115" s="295"/>
      <c r="JY115" s="295"/>
      <c r="JZ115" s="295"/>
      <c r="KA115" s="295"/>
      <c r="KB115" s="295"/>
      <c r="KC115" s="295"/>
      <c r="KD115" s="295"/>
      <c r="KE115" s="295"/>
      <c r="KF115" s="295"/>
      <c r="KG115" s="295"/>
      <c r="KH115" s="295"/>
      <c r="KI115" s="295"/>
      <c r="KJ115" s="295"/>
      <c r="KK115" s="295"/>
      <c r="KL115" s="295"/>
      <c r="KM115" s="295"/>
      <c r="KN115" s="295"/>
      <c r="KO115" s="295"/>
      <c r="KP115" s="295"/>
      <c r="KQ115" s="295"/>
      <c r="KR115" s="295"/>
      <c r="KS115" s="295"/>
      <c r="KT115" s="295"/>
      <c r="KU115" s="295"/>
      <c r="KV115" s="295"/>
      <c r="KW115" s="295"/>
      <c r="KX115" s="295"/>
      <c r="KY115" s="295"/>
      <c r="KZ115" s="295"/>
      <c r="LA115" s="295"/>
      <c r="LB115" s="295"/>
      <c r="LC115" s="295"/>
      <c r="LD115" s="295"/>
      <c r="LE115" s="295"/>
      <c r="LF115" s="295"/>
      <c r="LG115" s="295"/>
      <c r="LH115" s="295"/>
      <c r="LI115" s="295"/>
      <c r="LJ115" s="295"/>
      <c r="LK115" s="295"/>
      <c r="LL115" s="295"/>
      <c r="LM115" s="295"/>
      <c r="LN115" s="295"/>
      <c r="LO115" s="295"/>
      <c r="LP115" s="295"/>
      <c r="LQ115" s="295"/>
      <c r="LR115" s="295"/>
      <c r="LS115" s="295"/>
      <c r="LT115" s="295"/>
      <c r="LU115" s="295"/>
      <c r="LV115" s="295"/>
      <c r="LW115" s="295"/>
      <c r="LX115" s="295"/>
      <c r="LY115" s="295"/>
      <c r="LZ115" s="295"/>
      <c r="MA115" s="295"/>
      <c r="MB115" s="295"/>
      <c r="MC115" s="295"/>
      <c r="MD115" s="295"/>
      <c r="ME115" s="295"/>
      <c r="MF115" s="295"/>
      <c r="MG115" s="295"/>
      <c r="MH115" s="295"/>
      <c r="MI115" s="295"/>
      <c r="MJ115" s="295"/>
      <c r="MK115" s="295"/>
      <c r="ML115" s="295"/>
      <c r="MM115" s="295"/>
      <c r="MN115" s="295"/>
      <c r="MO115" s="295"/>
      <c r="MP115" s="295"/>
      <c r="MQ115" s="295"/>
      <c r="MR115" s="295"/>
      <c r="MS115" s="295"/>
      <c r="MT115" s="295"/>
      <c r="MU115" s="295"/>
      <c r="MV115" s="295"/>
      <c r="MW115" s="295"/>
      <c r="MX115" s="295"/>
      <c r="MY115" s="295"/>
      <c r="MZ115" s="295"/>
      <c r="NA115" s="295"/>
      <c r="NB115" s="295"/>
      <c r="NC115" s="295"/>
      <c r="ND115" s="295"/>
      <c r="NE115" s="295"/>
      <c r="NF115" s="295"/>
      <c r="NG115" s="295"/>
      <c r="NH115" s="295"/>
      <c r="NI115" s="295"/>
      <c r="NJ115" s="295"/>
      <c r="NK115" s="295"/>
      <c r="NL115" s="295"/>
      <c r="NM115" s="295"/>
      <c r="NN115" s="295"/>
      <c r="NO115" s="295"/>
      <c r="NP115" s="295"/>
      <c r="NQ115" s="295"/>
      <c r="NR115" s="295"/>
      <c r="NS115" s="295"/>
      <c r="NT115" s="295"/>
      <c r="NU115" s="295"/>
      <c r="NV115" s="295"/>
      <c r="NW115" s="295"/>
      <c r="NX115" s="295"/>
      <c r="NY115" s="295"/>
      <c r="NZ115" s="295"/>
      <c r="OA115" s="295"/>
      <c r="OB115" s="295"/>
      <c r="OC115" s="295"/>
      <c r="OD115" s="295"/>
      <c r="OE115" s="295"/>
      <c r="OF115" s="295"/>
      <c r="OG115" s="295"/>
      <c r="OH115" s="295"/>
      <c r="OI115" s="295"/>
      <c r="OJ115" s="295"/>
      <c r="OK115" s="295"/>
      <c r="OL115" s="295"/>
      <c r="OM115" s="295"/>
      <c r="ON115" s="295"/>
      <c r="OO115" s="295"/>
      <c r="OP115" s="295"/>
      <c r="OQ115" s="295"/>
      <c r="OR115" s="295"/>
      <c r="OS115" s="295"/>
      <c r="OT115" s="295"/>
      <c r="OU115" s="295"/>
      <c r="OV115" s="295"/>
      <c r="OW115" s="295"/>
      <c r="OX115" s="295"/>
      <c r="OY115" s="295"/>
      <c r="OZ115" s="295"/>
      <c r="PA115" s="295"/>
      <c r="PB115" s="295"/>
      <c r="PC115" s="295"/>
      <c r="PD115" s="295"/>
      <c r="PE115" s="295"/>
      <c r="PF115" s="295"/>
      <c r="PG115" s="295"/>
      <c r="PH115" s="295"/>
      <c r="PI115" s="295"/>
      <c r="PJ115" s="295"/>
      <c r="PK115" s="295"/>
      <c r="PL115" s="295"/>
      <c r="PM115" s="295"/>
      <c r="PN115" s="295"/>
      <c r="PO115" s="295"/>
      <c r="PP115" s="295"/>
      <c r="PQ115" s="295"/>
      <c r="PR115" s="295"/>
      <c r="PS115" s="295"/>
      <c r="PT115" s="295"/>
      <c r="PU115" s="295"/>
      <c r="PV115" s="295"/>
      <c r="PW115" s="295"/>
      <c r="PX115" s="295"/>
      <c r="PY115" s="295"/>
      <c r="PZ115" s="295"/>
      <c r="QA115" s="295"/>
      <c r="QB115" s="295"/>
      <c r="QC115" s="295"/>
      <c r="QD115" s="295"/>
      <c r="QE115" s="295"/>
      <c r="QF115" s="295"/>
      <c r="QG115" s="295"/>
      <c r="QH115" s="295"/>
      <c r="QI115" s="295"/>
      <c r="QJ115" s="295"/>
      <c r="QK115" s="295"/>
      <c r="QL115" s="295"/>
      <c r="QM115" s="295"/>
      <c r="QN115" s="295"/>
      <c r="QO115" s="295"/>
      <c r="QP115" s="295"/>
      <c r="QQ115" s="295"/>
      <c r="QR115" s="295"/>
      <c r="QS115" s="295"/>
      <c r="QT115" s="295"/>
      <c r="QU115" s="295"/>
      <c r="QV115" s="295"/>
      <c r="QW115" s="295"/>
      <c r="QX115" s="295"/>
      <c r="QY115" s="295"/>
      <c r="QZ115" s="295"/>
      <c r="RA115" s="295"/>
      <c r="RB115" s="295"/>
      <c r="RC115" s="295"/>
      <c r="RD115" s="295"/>
      <c r="RE115" s="295"/>
      <c r="RF115" s="295"/>
      <c r="RG115" s="295"/>
      <c r="RH115" s="295"/>
      <c r="RI115" s="295"/>
      <c r="RJ115" s="295"/>
      <c r="RK115" s="295"/>
      <c r="RL115" s="295"/>
      <c r="RM115" s="295"/>
      <c r="RN115" s="295"/>
      <c r="RO115" s="295"/>
      <c r="RP115" s="295"/>
      <c r="RQ115" s="295"/>
      <c r="RR115" s="295"/>
      <c r="RS115" s="295"/>
      <c r="RT115" s="295"/>
      <c r="RU115" s="295"/>
      <c r="RV115" s="295"/>
      <c r="RW115" s="295"/>
      <c r="RX115" s="295"/>
      <c r="RY115" s="295"/>
      <c r="RZ115" s="295"/>
      <c r="SA115" s="295"/>
      <c r="SB115" s="295"/>
      <c r="SC115" s="295"/>
      <c r="SD115" s="295"/>
      <c r="SE115" s="295"/>
      <c r="SF115" s="295"/>
      <c r="SG115" s="295"/>
      <c r="SH115" s="295"/>
      <c r="SI115" s="295"/>
      <c r="SJ115" s="295"/>
      <c r="SK115" s="295"/>
      <c r="SL115" s="295"/>
      <c r="SM115" s="295"/>
      <c r="SN115" s="295"/>
      <c r="SO115" s="295"/>
      <c r="SP115" s="295"/>
      <c r="SQ115" s="295"/>
      <c r="SR115" s="295"/>
      <c r="SS115" s="295"/>
      <c r="ST115" s="295"/>
      <c r="SU115" s="295"/>
      <c r="SV115" s="295"/>
      <c r="SW115" s="295"/>
      <c r="SX115" s="295"/>
      <c r="SY115" s="295"/>
      <c r="SZ115" s="295"/>
      <c r="TA115" s="295"/>
      <c r="TB115" s="295"/>
      <c r="TC115" s="295"/>
      <c r="TD115" s="295"/>
      <c r="TE115" s="295"/>
      <c r="TF115" s="295"/>
      <c r="TG115" s="295"/>
      <c r="TH115" s="295"/>
      <c r="TI115" s="295"/>
      <c r="TJ115" s="295"/>
      <c r="TK115" s="295"/>
      <c r="TL115" s="295"/>
      <c r="TM115" s="295"/>
      <c r="TN115" s="295"/>
      <c r="TO115" s="295"/>
      <c r="TP115" s="295"/>
      <c r="TQ115" s="295"/>
      <c r="TR115" s="295"/>
      <c r="TS115" s="295"/>
      <c r="TT115" s="295"/>
      <c r="TU115" s="295"/>
      <c r="TV115" s="295"/>
      <c r="TW115" s="295"/>
      <c r="TX115" s="295"/>
      <c r="TY115" s="295"/>
      <c r="TZ115" s="295"/>
      <c r="UA115" s="295"/>
      <c r="UB115" s="295"/>
      <c r="UC115" s="295"/>
      <c r="UD115" s="295"/>
      <c r="UE115" s="295"/>
      <c r="UF115" s="295"/>
      <c r="UG115" s="295"/>
      <c r="UH115" s="295"/>
      <c r="UI115" s="295"/>
      <c r="UJ115" s="295"/>
      <c r="UK115" s="295"/>
      <c r="UL115" s="295"/>
      <c r="UM115" s="295"/>
      <c r="UN115" s="295"/>
      <c r="UO115" s="295"/>
      <c r="UP115" s="295"/>
      <c r="UQ115" s="295"/>
      <c r="UR115" s="295"/>
      <c r="US115" s="295"/>
      <c r="UT115" s="295"/>
      <c r="UU115" s="295"/>
      <c r="UV115" s="295"/>
      <c r="UW115" s="295"/>
      <c r="UX115" s="295"/>
      <c r="UY115" s="295"/>
      <c r="UZ115" s="295"/>
      <c r="VA115" s="295"/>
      <c r="VB115" s="295"/>
      <c r="VC115" s="295"/>
      <c r="VD115" s="295"/>
      <c r="VE115" s="295"/>
      <c r="VF115" s="295"/>
      <c r="VG115" s="295"/>
      <c r="VH115" s="295"/>
      <c r="VI115" s="295"/>
      <c r="VJ115" s="295"/>
      <c r="VK115" s="295"/>
      <c r="VL115" s="295"/>
      <c r="VM115" s="295"/>
      <c r="VN115" s="295"/>
      <c r="VO115" s="295"/>
      <c r="VP115" s="295"/>
      <c r="VQ115" s="295"/>
      <c r="VR115" s="295"/>
      <c r="VS115" s="295"/>
      <c r="VT115" s="295"/>
      <c r="VU115" s="295"/>
      <c r="VV115" s="295"/>
      <c r="VW115" s="295"/>
      <c r="VX115" s="295"/>
      <c r="VY115" s="295"/>
      <c r="VZ115" s="295"/>
      <c r="WA115" s="295"/>
      <c r="WB115" s="295"/>
      <c r="WC115" s="295"/>
      <c r="WD115" s="295"/>
      <c r="WE115" s="295"/>
      <c r="WF115" s="295"/>
      <c r="WG115" s="295"/>
      <c r="WH115" s="295"/>
      <c r="WI115" s="295"/>
      <c r="WJ115" s="295"/>
      <c r="WK115" s="295"/>
      <c r="WL115" s="295"/>
      <c r="WM115" s="295"/>
      <c r="WN115" s="295"/>
      <c r="WO115" s="295"/>
      <c r="WP115" s="295"/>
      <c r="WQ115" s="295"/>
      <c r="WR115" s="295"/>
      <c r="WS115" s="295"/>
      <c r="WT115" s="295"/>
      <c r="WU115" s="295"/>
      <c r="WV115" s="295"/>
      <c r="WW115" s="295"/>
      <c r="WX115" s="295"/>
      <c r="WY115" s="295"/>
      <c r="WZ115" s="295"/>
      <c r="XA115" s="295"/>
      <c r="XB115" s="295"/>
      <c r="XC115" s="295"/>
      <c r="XD115" s="295"/>
      <c r="XE115" s="295"/>
      <c r="XF115" s="295"/>
      <c r="XG115" s="295"/>
      <c r="XH115" s="295"/>
      <c r="XI115" s="295"/>
      <c r="XJ115" s="295"/>
      <c r="XK115" s="295"/>
      <c r="XL115" s="295"/>
      <c r="XM115" s="295"/>
      <c r="XN115" s="295"/>
      <c r="XO115" s="295"/>
      <c r="XP115" s="295"/>
      <c r="XQ115" s="295"/>
      <c r="XR115" s="295"/>
      <c r="XS115" s="295"/>
      <c r="XT115" s="295"/>
      <c r="XU115" s="295"/>
      <c r="XV115" s="295"/>
      <c r="XW115" s="295"/>
      <c r="XX115" s="295"/>
      <c r="XY115" s="295"/>
      <c r="XZ115" s="295"/>
      <c r="YA115" s="295"/>
      <c r="YB115" s="295"/>
      <c r="YC115" s="295"/>
      <c r="YD115" s="295"/>
      <c r="YE115" s="295"/>
      <c r="YF115" s="295"/>
      <c r="YG115" s="295"/>
      <c r="YH115" s="295"/>
      <c r="YI115" s="295"/>
      <c r="YJ115" s="295"/>
      <c r="YK115" s="295"/>
      <c r="YL115" s="295"/>
      <c r="YM115" s="295"/>
      <c r="YN115" s="295"/>
      <c r="YO115" s="295"/>
      <c r="YP115" s="295"/>
      <c r="YQ115" s="295"/>
      <c r="YR115" s="295"/>
      <c r="YS115" s="295"/>
      <c r="YT115" s="295"/>
      <c r="YU115" s="295"/>
      <c r="YV115" s="295"/>
      <c r="YW115" s="295"/>
      <c r="YX115" s="295"/>
      <c r="YY115" s="295"/>
      <c r="YZ115" s="295"/>
      <c r="ZA115" s="295"/>
      <c r="ZB115" s="295"/>
      <c r="ZC115" s="295"/>
      <c r="ZD115" s="295"/>
      <c r="ZE115" s="295"/>
      <c r="ZF115" s="295"/>
      <c r="ZG115" s="295"/>
      <c r="ZH115" s="295"/>
      <c r="ZI115" s="295"/>
      <c r="ZJ115" s="295"/>
      <c r="ZK115" s="295"/>
      <c r="ZL115" s="295"/>
      <c r="ZM115" s="295"/>
      <c r="ZN115" s="295"/>
      <c r="ZO115" s="295"/>
      <c r="ZP115" s="295"/>
      <c r="ZQ115" s="295"/>
      <c r="ZR115" s="295"/>
      <c r="ZS115" s="295"/>
      <c r="ZT115" s="295"/>
      <c r="ZU115" s="295"/>
      <c r="ZV115" s="295"/>
      <c r="ZW115" s="295"/>
      <c r="ZX115" s="295"/>
      <c r="ZY115" s="295"/>
      <c r="ZZ115" s="295"/>
      <c r="AAA115" s="295"/>
      <c r="AAB115" s="295"/>
      <c r="AAC115" s="295"/>
      <c r="AAD115" s="295"/>
      <c r="AAE115" s="295"/>
      <c r="AAF115" s="295"/>
      <c r="AAG115" s="295"/>
      <c r="AAH115" s="295"/>
      <c r="AAI115" s="295"/>
      <c r="AAJ115" s="295"/>
      <c r="AAK115" s="295"/>
      <c r="AAL115" s="295"/>
      <c r="AAM115" s="295"/>
      <c r="AAN115" s="295"/>
      <c r="AAO115" s="295"/>
      <c r="AAP115" s="295"/>
      <c r="AAQ115" s="295"/>
      <c r="AAR115" s="295"/>
      <c r="AAS115" s="295"/>
      <c r="AAT115" s="295"/>
      <c r="AAU115" s="295"/>
      <c r="AAV115" s="295"/>
      <c r="AAW115" s="295"/>
      <c r="AAX115" s="295"/>
      <c r="AAY115" s="295"/>
      <c r="AAZ115" s="295"/>
      <c r="ABA115" s="295"/>
      <c r="ABB115" s="295"/>
      <c r="ABC115" s="295"/>
      <c r="ABD115" s="295"/>
      <c r="ABE115" s="295"/>
      <c r="ABF115" s="295"/>
      <c r="ABG115" s="295"/>
      <c r="ABH115" s="295"/>
      <c r="ABI115" s="295"/>
      <c r="ABJ115" s="295"/>
      <c r="ABK115" s="295"/>
      <c r="ABL115" s="295"/>
      <c r="ABM115" s="295"/>
      <c r="ABN115" s="295"/>
      <c r="ABO115" s="295"/>
      <c r="ABP115" s="295"/>
      <c r="ABQ115" s="295"/>
      <c r="ABR115" s="295"/>
      <c r="ABS115" s="295"/>
      <c r="ABT115" s="295"/>
      <c r="ABU115" s="295"/>
      <c r="ABV115" s="295"/>
      <c r="ABW115" s="295"/>
      <c r="ABX115" s="295"/>
      <c r="ABY115" s="295"/>
      <c r="ABZ115" s="295"/>
      <c r="ACA115" s="295"/>
      <c r="ACB115" s="295"/>
      <c r="ACC115" s="295"/>
      <c r="ACD115" s="295"/>
      <c r="ACE115" s="295"/>
      <c r="ACF115" s="295"/>
      <c r="ACG115" s="295"/>
      <c r="ACH115" s="295"/>
      <c r="ACI115" s="295"/>
      <c r="ACJ115" s="295"/>
      <c r="ACK115" s="295"/>
      <c r="ACL115" s="295"/>
      <c r="ACM115" s="295"/>
      <c r="ACN115" s="295"/>
      <c r="ACO115" s="295"/>
      <c r="ACP115" s="295"/>
      <c r="ACQ115" s="295"/>
      <c r="ACR115" s="295"/>
      <c r="ACS115" s="295"/>
      <c r="ACT115" s="295"/>
      <c r="ACU115" s="295"/>
      <c r="ACV115" s="295"/>
      <c r="ACW115" s="295"/>
      <c r="ACX115" s="295"/>
      <c r="ACY115" s="295"/>
      <c r="ACZ115" s="295"/>
      <c r="ADA115" s="295"/>
      <c r="ADB115" s="295"/>
      <c r="ADC115" s="295"/>
      <c r="ADD115" s="295"/>
      <c r="ADE115" s="295"/>
      <c r="ADF115" s="295"/>
      <c r="ADG115" s="295"/>
      <c r="ADH115" s="295"/>
      <c r="ADI115" s="295"/>
      <c r="ADJ115" s="295"/>
      <c r="ADK115" s="295"/>
      <c r="ADL115" s="295"/>
      <c r="ADM115" s="295"/>
      <c r="ADN115" s="295"/>
      <c r="ADO115" s="295"/>
      <c r="ADP115" s="295"/>
      <c r="ADQ115" s="295"/>
      <c r="ADR115" s="295"/>
      <c r="ADS115" s="295"/>
      <c r="ADT115" s="295"/>
      <c r="ADU115" s="295"/>
      <c r="ADV115" s="295"/>
      <c r="ADW115" s="295"/>
      <c r="ADX115" s="295"/>
      <c r="ADY115" s="295"/>
      <c r="ADZ115" s="295"/>
      <c r="AEA115" s="295"/>
      <c r="AEB115" s="295"/>
      <c r="AEC115" s="295"/>
      <c r="AED115" s="295"/>
      <c r="AEE115" s="295"/>
      <c r="AEF115" s="295"/>
      <c r="AEG115" s="295"/>
      <c r="AEH115" s="295"/>
      <c r="AEI115" s="295"/>
      <c r="AEJ115" s="295"/>
      <c r="AEK115" s="295"/>
      <c r="AEL115" s="295"/>
      <c r="AEM115" s="295"/>
      <c r="AEN115" s="295"/>
      <c r="AEO115" s="295"/>
      <c r="AEP115" s="295"/>
      <c r="AEQ115" s="295"/>
      <c r="AER115" s="295"/>
      <c r="AES115" s="295"/>
      <c r="AET115" s="295"/>
      <c r="AEU115" s="295"/>
      <c r="AEV115" s="295"/>
      <c r="AEW115" s="295"/>
      <c r="AEX115" s="295"/>
      <c r="AEY115" s="295"/>
      <c r="AEZ115" s="295"/>
      <c r="AFA115" s="295"/>
      <c r="AFB115" s="295"/>
      <c r="AFC115" s="295"/>
      <c r="AFD115" s="295"/>
      <c r="AFE115" s="295"/>
      <c r="AFF115" s="295"/>
      <c r="AFG115" s="295"/>
      <c r="AFH115" s="295"/>
      <c r="AFI115" s="295"/>
      <c r="AFJ115" s="295"/>
      <c r="AFK115" s="295"/>
      <c r="AFL115" s="295"/>
      <c r="AFM115" s="295"/>
      <c r="AFN115" s="295"/>
      <c r="AFO115" s="295"/>
      <c r="AFP115" s="295"/>
      <c r="AFQ115" s="295"/>
      <c r="AFR115" s="295"/>
      <c r="AFS115" s="295"/>
      <c r="AFT115" s="295"/>
      <c r="AFU115" s="295"/>
      <c r="AFV115" s="295"/>
      <c r="AFW115" s="295"/>
      <c r="AFX115" s="295"/>
      <c r="AFY115" s="295"/>
      <c r="AFZ115" s="295"/>
      <c r="AGA115" s="295"/>
      <c r="AGB115" s="295"/>
      <c r="AGC115" s="295"/>
      <c r="AGD115" s="295"/>
      <c r="AGE115" s="295"/>
      <c r="AGF115" s="295"/>
      <c r="AGG115" s="295"/>
      <c r="AGH115" s="295"/>
      <c r="AGI115" s="295"/>
      <c r="AGJ115" s="295"/>
      <c r="AGK115" s="295"/>
      <c r="AGL115" s="295"/>
      <c r="AGM115" s="295"/>
      <c r="AGN115" s="295"/>
      <c r="AGO115" s="295"/>
      <c r="AGP115" s="295"/>
      <c r="AGQ115" s="295"/>
      <c r="AGR115" s="295"/>
      <c r="AGS115" s="295"/>
      <c r="AGT115" s="295"/>
      <c r="AGU115" s="295"/>
      <c r="AGV115" s="295"/>
      <c r="AGW115" s="295"/>
      <c r="AGX115" s="295"/>
      <c r="AGY115" s="295"/>
      <c r="AGZ115" s="295"/>
      <c r="AHA115" s="295"/>
      <c r="AHB115" s="295"/>
      <c r="AHC115" s="295"/>
      <c r="AHD115" s="295"/>
      <c r="AHE115" s="295"/>
      <c r="AHF115" s="295"/>
      <c r="AHG115" s="295"/>
      <c r="AHH115" s="295"/>
      <c r="AHI115" s="295"/>
      <c r="AHJ115" s="295"/>
      <c r="AHK115" s="295"/>
      <c r="AHL115" s="295"/>
      <c r="AHM115" s="295"/>
      <c r="AHN115" s="295"/>
      <c r="AHO115" s="295"/>
      <c r="AHP115" s="295"/>
      <c r="AHQ115" s="295"/>
      <c r="AHR115" s="295"/>
      <c r="AHS115" s="295"/>
      <c r="AHT115" s="295"/>
      <c r="AHU115" s="295"/>
      <c r="AHV115" s="295"/>
      <c r="AHW115" s="295"/>
      <c r="AHX115" s="295"/>
      <c r="AHY115" s="295"/>
      <c r="AHZ115" s="295"/>
      <c r="AIA115" s="295"/>
      <c r="AIB115" s="295"/>
      <c r="AIC115" s="295"/>
      <c r="AID115" s="295"/>
      <c r="AIE115" s="295"/>
      <c r="AIF115" s="295"/>
      <c r="AIG115" s="295"/>
      <c r="AIH115" s="295"/>
      <c r="AII115" s="295"/>
      <c r="AIJ115" s="295"/>
      <c r="AIK115" s="295"/>
      <c r="AIL115" s="295"/>
      <c r="AIM115" s="295"/>
      <c r="AIN115" s="295"/>
      <c r="AIO115" s="295"/>
      <c r="AIP115" s="295"/>
      <c r="AIQ115" s="295"/>
      <c r="AIR115" s="295"/>
      <c r="AIS115" s="295"/>
      <c r="AIT115" s="295"/>
      <c r="AIU115" s="295"/>
      <c r="AIV115" s="295"/>
      <c r="AIW115" s="295"/>
      <c r="AIX115" s="295"/>
      <c r="AIY115" s="295"/>
      <c r="AIZ115" s="295"/>
      <c r="AJA115" s="295"/>
      <c r="AJB115" s="295"/>
      <c r="AJC115" s="295"/>
      <c r="AJD115" s="295"/>
      <c r="AJE115" s="295"/>
      <c r="AJF115" s="295"/>
      <c r="AJG115" s="295"/>
      <c r="AJH115" s="295"/>
      <c r="AJI115" s="295"/>
      <c r="AJJ115" s="295"/>
      <c r="AJK115" s="295"/>
      <c r="AJL115" s="295"/>
      <c r="AJM115" s="295"/>
      <c r="AJN115" s="295"/>
      <c r="AJO115" s="295"/>
      <c r="AJP115" s="295"/>
      <c r="AJQ115" s="295"/>
      <c r="AJR115" s="295"/>
      <c r="AJS115" s="295"/>
      <c r="AJT115" s="295"/>
      <c r="AJU115" s="295"/>
      <c r="AJV115" s="295"/>
      <c r="AJW115" s="295"/>
      <c r="AJX115" s="295"/>
      <c r="AJY115" s="295"/>
      <c r="AJZ115" s="295"/>
      <c r="AKA115" s="295"/>
      <c r="AKB115" s="295"/>
      <c r="AKC115" s="295"/>
      <c r="AKD115" s="295"/>
      <c r="AKE115" s="295"/>
      <c r="AKF115" s="295"/>
      <c r="AKG115" s="295"/>
      <c r="AKH115" s="295"/>
      <c r="AKI115" s="295"/>
      <c r="AKJ115" s="295"/>
      <c r="AKK115" s="295"/>
      <c r="AKL115" s="295"/>
      <c r="AKM115" s="295"/>
      <c r="AKN115" s="295"/>
      <c r="AKO115" s="295"/>
      <c r="AKP115" s="295"/>
      <c r="AKQ115" s="295"/>
      <c r="AKR115" s="295"/>
      <c r="AKS115" s="295"/>
      <c r="AKT115" s="295"/>
      <c r="AKU115" s="295"/>
      <c r="AKV115" s="295"/>
      <c r="AKW115" s="295"/>
      <c r="AKX115" s="295"/>
      <c r="AKY115" s="295"/>
      <c r="AKZ115" s="295"/>
      <c r="ALA115" s="295"/>
      <c r="ALB115" s="295"/>
      <c r="ALC115" s="295"/>
      <c r="ALD115" s="295"/>
      <c r="ALE115" s="295"/>
      <c r="ALF115" s="295"/>
      <c r="ALG115" s="295"/>
      <c r="ALH115" s="295"/>
      <c r="ALI115" s="295"/>
      <c r="ALJ115" s="295"/>
      <c r="ALK115" s="295"/>
      <c r="ALL115" s="295"/>
      <c r="ALM115" s="295"/>
      <c r="ALN115" s="295"/>
      <c r="ALO115" s="295"/>
      <c r="ALP115" s="295"/>
      <c r="ALQ115" s="295"/>
      <c r="ALR115" s="295"/>
      <c r="ALS115" s="295"/>
      <c r="ALT115" s="295"/>
      <c r="ALU115" s="295"/>
      <c r="ALV115" s="295"/>
      <c r="ALW115" s="295"/>
      <c r="ALX115" s="295"/>
      <c r="ALY115" s="295"/>
      <c r="ALZ115" s="295"/>
      <c r="AMA115" s="295"/>
      <c r="AMB115" s="295"/>
    </row>
    <row r="116" spans="1:1016" customFormat="1" ht="32.25" customHeight="1">
      <c r="B116" s="276" t="s">
        <v>210</v>
      </c>
      <c r="C116" s="284" t="s">
        <v>118</v>
      </c>
      <c r="D116" s="278">
        <v>3477</v>
      </c>
      <c r="E116" s="288" t="s">
        <v>211</v>
      </c>
      <c r="F116" s="277" t="s">
        <v>44</v>
      </c>
      <c r="G116" s="280">
        <f>'Lista-SPDA'!E19</f>
        <v>4</v>
      </c>
      <c r="H116" s="281">
        <f t="shared" si="21"/>
        <v>122.12</v>
      </c>
      <c r="I116" s="294">
        <f t="shared" si="19"/>
        <v>488.48</v>
      </c>
      <c r="J116" s="295"/>
      <c r="K116" s="296">
        <v>91.65</v>
      </c>
      <c r="L116" s="254">
        <f t="shared" si="20"/>
        <v>122.12</v>
      </c>
      <c r="M116" s="295"/>
      <c r="N116" s="297"/>
      <c r="O116" s="298"/>
      <c r="P116" s="295"/>
      <c r="Q116" s="295"/>
      <c r="R116" s="295"/>
      <c r="S116" s="295"/>
      <c r="T116" s="295"/>
      <c r="U116" s="295"/>
      <c r="V116" s="295"/>
      <c r="W116" s="295"/>
      <c r="X116" s="295"/>
      <c r="Y116" s="295"/>
      <c r="Z116" s="295"/>
      <c r="AA116" s="295"/>
      <c r="AB116" s="295"/>
      <c r="AC116" s="295"/>
      <c r="AD116" s="295"/>
      <c r="AE116" s="295"/>
      <c r="AF116" s="295"/>
      <c r="AG116" s="295"/>
      <c r="AH116" s="295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5"/>
      <c r="AS116" s="295"/>
      <c r="AT116" s="295"/>
      <c r="AU116" s="295"/>
      <c r="AV116" s="295"/>
      <c r="AW116" s="295"/>
      <c r="AX116" s="295"/>
      <c r="AY116" s="295"/>
      <c r="AZ116" s="295"/>
      <c r="BA116" s="295"/>
      <c r="BB116" s="295"/>
      <c r="BC116" s="295"/>
      <c r="BD116" s="295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5"/>
      <c r="BO116" s="295"/>
      <c r="BP116" s="295"/>
      <c r="BQ116" s="295"/>
      <c r="BR116" s="295"/>
      <c r="BS116" s="295"/>
      <c r="BT116" s="295"/>
      <c r="BU116" s="295"/>
      <c r="BV116" s="295"/>
      <c r="BW116" s="295"/>
      <c r="BX116" s="295"/>
      <c r="BY116" s="295"/>
      <c r="BZ116" s="295"/>
      <c r="CA116" s="295"/>
      <c r="CB116" s="295"/>
      <c r="CC116" s="295"/>
      <c r="CD116" s="295"/>
      <c r="CE116" s="295"/>
      <c r="CF116" s="295"/>
      <c r="CG116" s="295"/>
      <c r="CH116" s="295"/>
      <c r="CI116" s="295"/>
      <c r="CJ116" s="295"/>
      <c r="CK116" s="295"/>
      <c r="CL116" s="295"/>
      <c r="CM116" s="295"/>
      <c r="CN116" s="295"/>
      <c r="CO116" s="295"/>
      <c r="CP116" s="295"/>
      <c r="CQ116" s="295"/>
      <c r="CR116" s="295"/>
      <c r="CS116" s="295"/>
      <c r="CT116" s="295"/>
      <c r="CU116" s="295"/>
      <c r="CV116" s="295"/>
      <c r="CW116" s="295"/>
      <c r="CX116" s="295"/>
      <c r="CY116" s="295"/>
      <c r="CZ116" s="295"/>
      <c r="DA116" s="295"/>
      <c r="DB116" s="295"/>
      <c r="DC116" s="295"/>
      <c r="DD116" s="295"/>
      <c r="DE116" s="295"/>
      <c r="DF116" s="295"/>
      <c r="DG116" s="295"/>
      <c r="DH116" s="295"/>
      <c r="DI116" s="295"/>
      <c r="DJ116" s="295"/>
      <c r="DK116" s="295"/>
      <c r="DL116" s="295"/>
      <c r="DM116" s="295"/>
      <c r="DN116" s="295"/>
      <c r="DO116" s="295"/>
      <c r="DP116" s="295"/>
      <c r="DQ116" s="295"/>
      <c r="DR116" s="295"/>
      <c r="DS116" s="295"/>
      <c r="DT116" s="295"/>
      <c r="DU116" s="295"/>
      <c r="DV116" s="295"/>
      <c r="DW116" s="295"/>
      <c r="DX116" s="295"/>
      <c r="DY116" s="295"/>
      <c r="DZ116" s="295"/>
      <c r="EA116" s="295"/>
      <c r="EB116" s="295"/>
      <c r="EC116" s="295"/>
      <c r="ED116" s="295"/>
      <c r="EE116" s="295"/>
      <c r="EF116" s="295"/>
      <c r="EG116" s="295"/>
      <c r="EH116" s="295"/>
      <c r="EI116" s="295"/>
      <c r="EJ116" s="295"/>
      <c r="EK116" s="295"/>
      <c r="EL116" s="295"/>
      <c r="EM116" s="295"/>
      <c r="EN116" s="295"/>
      <c r="EO116" s="295"/>
      <c r="EP116" s="295"/>
      <c r="EQ116" s="295"/>
      <c r="ER116" s="295"/>
      <c r="ES116" s="295"/>
      <c r="ET116" s="295"/>
      <c r="EU116" s="295"/>
      <c r="EV116" s="295"/>
      <c r="EW116" s="295"/>
      <c r="EX116" s="295"/>
      <c r="EY116" s="295"/>
      <c r="EZ116" s="295"/>
      <c r="FA116" s="295"/>
      <c r="FB116" s="295"/>
      <c r="FC116" s="295"/>
      <c r="FD116" s="295"/>
      <c r="FE116" s="295"/>
      <c r="FF116" s="295"/>
      <c r="FG116" s="295"/>
      <c r="FH116" s="295"/>
      <c r="FI116" s="295"/>
      <c r="FJ116" s="295"/>
      <c r="FK116" s="295"/>
      <c r="FL116" s="295"/>
      <c r="FM116" s="295"/>
      <c r="FN116" s="295"/>
      <c r="FO116" s="295"/>
      <c r="FP116" s="295"/>
      <c r="FQ116" s="295"/>
      <c r="FR116" s="295"/>
      <c r="FS116" s="295"/>
      <c r="FT116" s="295"/>
      <c r="FU116" s="295"/>
      <c r="FV116" s="295"/>
      <c r="FW116" s="295"/>
      <c r="FX116" s="295"/>
      <c r="FY116" s="295"/>
      <c r="FZ116" s="295"/>
      <c r="GA116" s="295"/>
      <c r="GB116" s="295"/>
      <c r="GC116" s="295"/>
      <c r="GD116" s="295"/>
      <c r="GE116" s="295"/>
      <c r="GF116" s="295"/>
      <c r="GG116" s="295"/>
      <c r="GH116" s="295"/>
      <c r="GI116" s="295"/>
      <c r="GJ116" s="295"/>
      <c r="GK116" s="295"/>
      <c r="GL116" s="295"/>
      <c r="GM116" s="295"/>
      <c r="GN116" s="295"/>
      <c r="GO116" s="295"/>
      <c r="GP116" s="295"/>
      <c r="GQ116" s="295"/>
      <c r="GR116" s="295"/>
      <c r="GS116" s="295"/>
      <c r="GT116" s="295"/>
      <c r="GU116" s="295"/>
      <c r="GV116" s="295"/>
      <c r="GW116" s="295"/>
      <c r="GX116" s="295"/>
      <c r="GY116" s="295"/>
      <c r="GZ116" s="295"/>
      <c r="HA116" s="295"/>
      <c r="HB116" s="295"/>
      <c r="HC116" s="295"/>
      <c r="HD116" s="295"/>
      <c r="HE116" s="295"/>
      <c r="HF116" s="295"/>
      <c r="HG116" s="295"/>
      <c r="HH116" s="295"/>
      <c r="HI116" s="295"/>
      <c r="HJ116" s="295"/>
      <c r="HK116" s="295"/>
      <c r="HL116" s="295"/>
      <c r="HM116" s="295"/>
      <c r="HN116" s="295"/>
      <c r="HO116" s="295"/>
      <c r="HP116" s="295"/>
      <c r="HQ116" s="295"/>
      <c r="HR116" s="295"/>
      <c r="HS116" s="295"/>
      <c r="HT116" s="295"/>
      <c r="HU116" s="295"/>
      <c r="HV116" s="295"/>
      <c r="HW116" s="295"/>
      <c r="HX116" s="295"/>
      <c r="HY116" s="295"/>
      <c r="HZ116" s="295"/>
      <c r="IA116" s="295"/>
      <c r="IB116" s="295"/>
      <c r="IC116" s="295"/>
      <c r="ID116" s="295"/>
      <c r="IE116" s="295"/>
      <c r="IF116" s="295"/>
      <c r="IG116" s="295"/>
      <c r="IH116" s="295"/>
      <c r="II116" s="295"/>
      <c r="IJ116" s="295"/>
      <c r="IK116" s="295"/>
      <c r="IL116" s="295"/>
      <c r="IM116" s="295"/>
      <c r="IN116" s="295"/>
      <c r="IO116" s="295"/>
      <c r="IP116" s="295"/>
      <c r="IQ116" s="295"/>
      <c r="IR116" s="295"/>
      <c r="IS116" s="295"/>
      <c r="IT116" s="295"/>
      <c r="IU116" s="295"/>
      <c r="IV116" s="295"/>
      <c r="IW116" s="295"/>
      <c r="IX116" s="295"/>
      <c r="IY116" s="295"/>
      <c r="IZ116" s="295"/>
      <c r="JA116" s="295"/>
      <c r="JB116" s="295"/>
      <c r="JC116" s="295"/>
      <c r="JD116" s="295"/>
      <c r="JE116" s="295"/>
      <c r="JF116" s="295"/>
      <c r="JG116" s="295"/>
      <c r="JH116" s="295"/>
      <c r="JI116" s="295"/>
      <c r="JJ116" s="295"/>
      <c r="JK116" s="295"/>
      <c r="JL116" s="295"/>
      <c r="JM116" s="295"/>
      <c r="JN116" s="295"/>
      <c r="JO116" s="295"/>
      <c r="JP116" s="295"/>
      <c r="JQ116" s="295"/>
      <c r="JR116" s="295"/>
      <c r="JS116" s="295"/>
      <c r="JT116" s="295"/>
      <c r="JU116" s="295"/>
      <c r="JV116" s="295"/>
      <c r="JW116" s="295"/>
      <c r="JX116" s="295"/>
      <c r="JY116" s="295"/>
      <c r="JZ116" s="295"/>
      <c r="KA116" s="295"/>
      <c r="KB116" s="295"/>
      <c r="KC116" s="295"/>
      <c r="KD116" s="295"/>
      <c r="KE116" s="295"/>
      <c r="KF116" s="295"/>
      <c r="KG116" s="295"/>
      <c r="KH116" s="295"/>
      <c r="KI116" s="295"/>
      <c r="KJ116" s="295"/>
      <c r="KK116" s="295"/>
      <c r="KL116" s="295"/>
      <c r="KM116" s="295"/>
      <c r="KN116" s="295"/>
      <c r="KO116" s="295"/>
      <c r="KP116" s="295"/>
      <c r="KQ116" s="295"/>
      <c r="KR116" s="295"/>
      <c r="KS116" s="295"/>
      <c r="KT116" s="295"/>
      <c r="KU116" s="295"/>
      <c r="KV116" s="295"/>
      <c r="KW116" s="295"/>
      <c r="KX116" s="295"/>
      <c r="KY116" s="295"/>
      <c r="KZ116" s="295"/>
      <c r="LA116" s="295"/>
      <c r="LB116" s="295"/>
      <c r="LC116" s="295"/>
      <c r="LD116" s="295"/>
      <c r="LE116" s="295"/>
      <c r="LF116" s="295"/>
      <c r="LG116" s="295"/>
      <c r="LH116" s="295"/>
      <c r="LI116" s="295"/>
      <c r="LJ116" s="295"/>
      <c r="LK116" s="295"/>
      <c r="LL116" s="295"/>
      <c r="LM116" s="295"/>
      <c r="LN116" s="295"/>
      <c r="LO116" s="295"/>
      <c r="LP116" s="295"/>
      <c r="LQ116" s="295"/>
      <c r="LR116" s="295"/>
      <c r="LS116" s="295"/>
      <c r="LT116" s="295"/>
      <c r="LU116" s="295"/>
      <c r="LV116" s="295"/>
      <c r="LW116" s="295"/>
      <c r="LX116" s="295"/>
      <c r="LY116" s="295"/>
      <c r="LZ116" s="295"/>
      <c r="MA116" s="295"/>
      <c r="MB116" s="295"/>
      <c r="MC116" s="295"/>
      <c r="MD116" s="295"/>
      <c r="ME116" s="295"/>
      <c r="MF116" s="295"/>
      <c r="MG116" s="295"/>
      <c r="MH116" s="295"/>
      <c r="MI116" s="295"/>
      <c r="MJ116" s="295"/>
      <c r="MK116" s="295"/>
      <c r="ML116" s="295"/>
      <c r="MM116" s="295"/>
      <c r="MN116" s="295"/>
      <c r="MO116" s="295"/>
      <c r="MP116" s="295"/>
      <c r="MQ116" s="295"/>
      <c r="MR116" s="295"/>
      <c r="MS116" s="295"/>
      <c r="MT116" s="295"/>
      <c r="MU116" s="295"/>
      <c r="MV116" s="295"/>
      <c r="MW116" s="295"/>
      <c r="MX116" s="295"/>
      <c r="MY116" s="295"/>
      <c r="MZ116" s="295"/>
      <c r="NA116" s="295"/>
      <c r="NB116" s="295"/>
      <c r="NC116" s="295"/>
      <c r="ND116" s="295"/>
      <c r="NE116" s="295"/>
      <c r="NF116" s="295"/>
      <c r="NG116" s="295"/>
      <c r="NH116" s="295"/>
      <c r="NI116" s="295"/>
      <c r="NJ116" s="295"/>
      <c r="NK116" s="295"/>
      <c r="NL116" s="295"/>
      <c r="NM116" s="295"/>
      <c r="NN116" s="295"/>
      <c r="NO116" s="295"/>
      <c r="NP116" s="295"/>
      <c r="NQ116" s="295"/>
      <c r="NR116" s="295"/>
      <c r="NS116" s="295"/>
      <c r="NT116" s="295"/>
      <c r="NU116" s="295"/>
      <c r="NV116" s="295"/>
      <c r="NW116" s="295"/>
      <c r="NX116" s="295"/>
      <c r="NY116" s="295"/>
      <c r="NZ116" s="295"/>
      <c r="OA116" s="295"/>
      <c r="OB116" s="295"/>
      <c r="OC116" s="295"/>
      <c r="OD116" s="295"/>
      <c r="OE116" s="295"/>
      <c r="OF116" s="295"/>
      <c r="OG116" s="295"/>
      <c r="OH116" s="295"/>
      <c r="OI116" s="295"/>
      <c r="OJ116" s="295"/>
      <c r="OK116" s="295"/>
      <c r="OL116" s="295"/>
      <c r="OM116" s="295"/>
      <c r="ON116" s="295"/>
      <c r="OO116" s="295"/>
      <c r="OP116" s="295"/>
      <c r="OQ116" s="295"/>
      <c r="OR116" s="295"/>
      <c r="OS116" s="295"/>
      <c r="OT116" s="295"/>
      <c r="OU116" s="295"/>
      <c r="OV116" s="295"/>
      <c r="OW116" s="295"/>
      <c r="OX116" s="295"/>
      <c r="OY116" s="295"/>
      <c r="OZ116" s="295"/>
      <c r="PA116" s="295"/>
      <c r="PB116" s="295"/>
      <c r="PC116" s="295"/>
      <c r="PD116" s="295"/>
      <c r="PE116" s="295"/>
      <c r="PF116" s="295"/>
      <c r="PG116" s="295"/>
      <c r="PH116" s="295"/>
      <c r="PI116" s="295"/>
      <c r="PJ116" s="295"/>
      <c r="PK116" s="295"/>
      <c r="PL116" s="295"/>
      <c r="PM116" s="295"/>
      <c r="PN116" s="295"/>
      <c r="PO116" s="295"/>
      <c r="PP116" s="295"/>
      <c r="PQ116" s="295"/>
      <c r="PR116" s="295"/>
      <c r="PS116" s="295"/>
      <c r="PT116" s="295"/>
      <c r="PU116" s="295"/>
      <c r="PV116" s="295"/>
      <c r="PW116" s="295"/>
      <c r="PX116" s="295"/>
      <c r="PY116" s="295"/>
      <c r="PZ116" s="295"/>
      <c r="QA116" s="295"/>
      <c r="QB116" s="295"/>
      <c r="QC116" s="295"/>
      <c r="QD116" s="295"/>
      <c r="QE116" s="295"/>
      <c r="QF116" s="295"/>
      <c r="QG116" s="295"/>
      <c r="QH116" s="295"/>
      <c r="QI116" s="295"/>
      <c r="QJ116" s="295"/>
      <c r="QK116" s="295"/>
      <c r="QL116" s="295"/>
      <c r="QM116" s="295"/>
      <c r="QN116" s="295"/>
      <c r="QO116" s="295"/>
      <c r="QP116" s="295"/>
      <c r="QQ116" s="295"/>
      <c r="QR116" s="295"/>
      <c r="QS116" s="295"/>
      <c r="QT116" s="295"/>
      <c r="QU116" s="295"/>
      <c r="QV116" s="295"/>
      <c r="QW116" s="295"/>
      <c r="QX116" s="295"/>
      <c r="QY116" s="295"/>
      <c r="QZ116" s="295"/>
      <c r="RA116" s="295"/>
      <c r="RB116" s="295"/>
      <c r="RC116" s="295"/>
      <c r="RD116" s="295"/>
      <c r="RE116" s="295"/>
      <c r="RF116" s="295"/>
      <c r="RG116" s="295"/>
      <c r="RH116" s="295"/>
      <c r="RI116" s="295"/>
      <c r="RJ116" s="295"/>
      <c r="RK116" s="295"/>
      <c r="RL116" s="295"/>
      <c r="RM116" s="295"/>
      <c r="RN116" s="295"/>
      <c r="RO116" s="295"/>
      <c r="RP116" s="295"/>
      <c r="RQ116" s="295"/>
      <c r="RR116" s="295"/>
      <c r="RS116" s="295"/>
      <c r="RT116" s="295"/>
      <c r="RU116" s="295"/>
      <c r="RV116" s="295"/>
      <c r="RW116" s="295"/>
      <c r="RX116" s="295"/>
      <c r="RY116" s="295"/>
      <c r="RZ116" s="295"/>
      <c r="SA116" s="295"/>
      <c r="SB116" s="295"/>
      <c r="SC116" s="295"/>
      <c r="SD116" s="295"/>
      <c r="SE116" s="295"/>
      <c r="SF116" s="295"/>
      <c r="SG116" s="295"/>
      <c r="SH116" s="295"/>
      <c r="SI116" s="295"/>
      <c r="SJ116" s="295"/>
      <c r="SK116" s="295"/>
      <c r="SL116" s="295"/>
      <c r="SM116" s="295"/>
      <c r="SN116" s="295"/>
      <c r="SO116" s="295"/>
      <c r="SP116" s="295"/>
      <c r="SQ116" s="295"/>
      <c r="SR116" s="295"/>
      <c r="SS116" s="295"/>
      <c r="ST116" s="295"/>
      <c r="SU116" s="295"/>
      <c r="SV116" s="295"/>
      <c r="SW116" s="295"/>
      <c r="SX116" s="295"/>
      <c r="SY116" s="295"/>
      <c r="SZ116" s="295"/>
      <c r="TA116" s="295"/>
      <c r="TB116" s="295"/>
      <c r="TC116" s="295"/>
      <c r="TD116" s="295"/>
      <c r="TE116" s="295"/>
      <c r="TF116" s="295"/>
      <c r="TG116" s="295"/>
      <c r="TH116" s="295"/>
      <c r="TI116" s="295"/>
      <c r="TJ116" s="295"/>
      <c r="TK116" s="295"/>
      <c r="TL116" s="295"/>
      <c r="TM116" s="295"/>
      <c r="TN116" s="295"/>
      <c r="TO116" s="295"/>
      <c r="TP116" s="295"/>
      <c r="TQ116" s="295"/>
      <c r="TR116" s="295"/>
      <c r="TS116" s="295"/>
      <c r="TT116" s="295"/>
      <c r="TU116" s="295"/>
      <c r="TV116" s="295"/>
      <c r="TW116" s="295"/>
      <c r="TX116" s="295"/>
      <c r="TY116" s="295"/>
      <c r="TZ116" s="295"/>
      <c r="UA116" s="295"/>
      <c r="UB116" s="295"/>
      <c r="UC116" s="295"/>
      <c r="UD116" s="295"/>
      <c r="UE116" s="295"/>
      <c r="UF116" s="295"/>
      <c r="UG116" s="295"/>
      <c r="UH116" s="295"/>
      <c r="UI116" s="295"/>
      <c r="UJ116" s="295"/>
      <c r="UK116" s="295"/>
      <c r="UL116" s="295"/>
      <c r="UM116" s="295"/>
      <c r="UN116" s="295"/>
      <c r="UO116" s="295"/>
      <c r="UP116" s="295"/>
      <c r="UQ116" s="295"/>
      <c r="UR116" s="295"/>
      <c r="US116" s="295"/>
      <c r="UT116" s="295"/>
      <c r="UU116" s="295"/>
      <c r="UV116" s="295"/>
      <c r="UW116" s="295"/>
      <c r="UX116" s="295"/>
      <c r="UY116" s="295"/>
      <c r="UZ116" s="295"/>
      <c r="VA116" s="295"/>
      <c r="VB116" s="295"/>
      <c r="VC116" s="295"/>
      <c r="VD116" s="295"/>
      <c r="VE116" s="295"/>
      <c r="VF116" s="295"/>
      <c r="VG116" s="295"/>
      <c r="VH116" s="295"/>
      <c r="VI116" s="295"/>
      <c r="VJ116" s="295"/>
      <c r="VK116" s="295"/>
      <c r="VL116" s="295"/>
      <c r="VM116" s="295"/>
      <c r="VN116" s="295"/>
      <c r="VO116" s="295"/>
      <c r="VP116" s="295"/>
      <c r="VQ116" s="295"/>
      <c r="VR116" s="295"/>
      <c r="VS116" s="295"/>
      <c r="VT116" s="295"/>
      <c r="VU116" s="295"/>
      <c r="VV116" s="295"/>
      <c r="VW116" s="295"/>
      <c r="VX116" s="295"/>
      <c r="VY116" s="295"/>
      <c r="VZ116" s="295"/>
      <c r="WA116" s="295"/>
      <c r="WB116" s="295"/>
      <c r="WC116" s="295"/>
      <c r="WD116" s="295"/>
      <c r="WE116" s="295"/>
      <c r="WF116" s="295"/>
      <c r="WG116" s="295"/>
      <c r="WH116" s="295"/>
      <c r="WI116" s="295"/>
      <c r="WJ116" s="295"/>
      <c r="WK116" s="295"/>
      <c r="WL116" s="295"/>
      <c r="WM116" s="295"/>
      <c r="WN116" s="295"/>
      <c r="WO116" s="295"/>
      <c r="WP116" s="295"/>
      <c r="WQ116" s="295"/>
      <c r="WR116" s="295"/>
      <c r="WS116" s="295"/>
      <c r="WT116" s="295"/>
      <c r="WU116" s="295"/>
      <c r="WV116" s="295"/>
      <c r="WW116" s="295"/>
      <c r="WX116" s="295"/>
      <c r="WY116" s="295"/>
      <c r="WZ116" s="295"/>
      <c r="XA116" s="295"/>
      <c r="XB116" s="295"/>
      <c r="XC116" s="295"/>
      <c r="XD116" s="295"/>
      <c r="XE116" s="295"/>
      <c r="XF116" s="295"/>
      <c r="XG116" s="295"/>
      <c r="XH116" s="295"/>
      <c r="XI116" s="295"/>
      <c r="XJ116" s="295"/>
      <c r="XK116" s="295"/>
      <c r="XL116" s="295"/>
      <c r="XM116" s="295"/>
      <c r="XN116" s="295"/>
      <c r="XO116" s="295"/>
      <c r="XP116" s="295"/>
      <c r="XQ116" s="295"/>
      <c r="XR116" s="295"/>
      <c r="XS116" s="295"/>
      <c r="XT116" s="295"/>
      <c r="XU116" s="295"/>
      <c r="XV116" s="295"/>
      <c r="XW116" s="295"/>
      <c r="XX116" s="295"/>
      <c r="XY116" s="295"/>
      <c r="XZ116" s="295"/>
      <c r="YA116" s="295"/>
      <c r="YB116" s="295"/>
      <c r="YC116" s="295"/>
      <c r="YD116" s="295"/>
      <c r="YE116" s="295"/>
      <c r="YF116" s="295"/>
      <c r="YG116" s="295"/>
      <c r="YH116" s="295"/>
      <c r="YI116" s="295"/>
      <c r="YJ116" s="295"/>
      <c r="YK116" s="295"/>
      <c r="YL116" s="295"/>
      <c r="YM116" s="295"/>
      <c r="YN116" s="295"/>
      <c r="YO116" s="295"/>
      <c r="YP116" s="295"/>
      <c r="YQ116" s="295"/>
      <c r="YR116" s="295"/>
      <c r="YS116" s="295"/>
      <c r="YT116" s="295"/>
      <c r="YU116" s="295"/>
      <c r="YV116" s="295"/>
      <c r="YW116" s="295"/>
      <c r="YX116" s="295"/>
      <c r="YY116" s="295"/>
      <c r="YZ116" s="295"/>
      <c r="ZA116" s="295"/>
      <c r="ZB116" s="295"/>
      <c r="ZC116" s="295"/>
      <c r="ZD116" s="295"/>
      <c r="ZE116" s="295"/>
      <c r="ZF116" s="295"/>
      <c r="ZG116" s="295"/>
      <c r="ZH116" s="295"/>
      <c r="ZI116" s="295"/>
      <c r="ZJ116" s="295"/>
      <c r="ZK116" s="295"/>
      <c r="ZL116" s="295"/>
      <c r="ZM116" s="295"/>
      <c r="ZN116" s="295"/>
      <c r="ZO116" s="295"/>
      <c r="ZP116" s="295"/>
      <c r="ZQ116" s="295"/>
      <c r="ZR116" s="295"/>
      <c r="ZS116" s="295"/>
      <c r="ZT116" s="295"/>
      <c r="ZU116" s="295"/>
      <c r="ZV116" s="295"/>
      <c r="ZW116" s="295"/>
      <c r="ZX116" s="295"/>
      <c r="ZY116" s="295"/>
      <c r="ZZ116" s="295"/>
      <c r="AAA116" s="295"/>
      <c r="AAB116" s="295"/>
      <c r="AAC116" s="295"/>
      <c r="AAD116" s="295"/>
      <c r="AAE116" s="295"/>
      <c r="AAF116" s="295"/>
      <c r="AAG116" s="295"/>
      <c r="AAH116" s="295"/>
      <c r="AAI116" s="295"/>
      <c r="AAJ116" s="295"/>
      <c r="AAK116" s="295"/>
      <c r="AAL116" s="295"/>
      <c r="AAM116" s="295"/>
      <c r="AAN116" s="295"/>
      <c r="AAO116" s="295"/>
      <c r="AAP116" s="295"/>
      <c r="AAQ116" s="295"/>
      <c r="AAR116" s="295"/>
      <c r="AAS116" s="295"/>
      <c r="AAT116" s="295"/>
      <c r="AAU116" s="295"/>
      <c r="AAV116" s="295"/>
      <c r="AAW116" s="295"/>
      <c r="AAX116" s="295"/>
      <c r="AAY116" s="295"/>
      <c r="AAZ116" s="295"/>
      <c r="ABA116" s="295"/>
      <c r="ABB116" s="295"/>
      <c r="ABC116" s="295"/>
      <c r="ABD116" s="295"/>
      <c r="ABE116" s="295"/>
      <c r="ABF116" s="295"/>
      <c r="ABG116" s="295"/>
      <c r="ABH116" s="295"/>
      <c r="ABI116" s="295"/>
      <c r="ABJ116" s="295"/>
      <c r="ABK116" s="295"/>
      <c r="ABL116" s="295"/>
      <c r="ABM116" s="295"/>
      <c r="ABN116" s="295"/>
      <c r="ABO116" s="295"/>
      <c r="ABP116" s="295"/>
      <c r="ABQ116" s="295"/>
      <c r="ABR116" s="295"/>
      <c r="ABS116" s="295"/>
      <c r="ABT116" s="295"/>
      <c r="ABU116" s="295"/>
      <c r="ABV116" s="295"/>
      <c r="ABW116" s="295"/>
      <c r="ABX116" s="295"/>
      <c r="ABY116" s="295"/>
      <c r="ABZ116" s="295"/>
      <c r="ACA116" s="295"/>
      <c r="ACB116" s="295"/>
      <c r="ACC116" s="295"/>
      <c r="ACD116" s="295"/>
      <c r="ACE116" s="295"/>
      <c r="ACF116" s="295"/>
      <c r="ACG116" s="295"/>
      <c r="ACH116" s="295"/>
      <c r="ACI116" s="295"/>
      <c r="ACJ116" s="295"/>
      <c r="ACK116" s="295"/>
      <c r="ACL116" s="295"/>
      <c r="ACM116" s="295"/>
      <c r="ACN116" s="295"/>
      <c r="ACO116" s="295"/>
      <c r="ACP116" s="295"/>
      <c r="ACQ116" s="295"/>
      <c r="ACR116" s="295"/>
      <c r="ACS116" s="295"/>
      <c r="ACT116" s="295"/>
      <c r="ACU116" s="295"/>
      <c r="ACV116" s="295"/>
      <c r="ACW116" s="295"/>
      <c r="ACX116" s="295"/>
      <c r="ACY116" s="295"/>
      <c r="ACZ116" s="295"/>
      <c r="ADA116" s="295"/>
      <c r="ADB116" s="295"/>
      <c r="ADC116" s="295"/>
      <c r="ADD116" s="295"/>
      <c r="ADE116" s="295"/>
      <c r="ADF116" s="295"/>
      <c r="ADG116" s="295"/>
      <c r="ADH116" s="295"/>
      <c r="ADI116" s="295"/>
      <c r="ADJ116" s="295"/>
      <c r="ADK116" s="295"/>
      <c r="ADL116" s="295"/>
      <c r="ADM116" s="295"/>
      <c r="ADN116" s="295"/>
      <c r="ADO116" s="295"/>
      <c r="ADP116" s="295"/>
      <c r="ADQ116" s="295"/>
      <c r="ADR116" s="295"/>
      <c r="ADS116" s="295"/>
      <c r="ADT116" s="295"/>
      <c r="ADU116" s="295"/>
      <c r="ADV116" s="295"/>
      <c r="ADW116" s="295"/>
      <c r="ADX116" s="295"/>
      <c r="ADY116" s="295"/>
      <c r="ADZ116" s="295"/>
      <c r="AEA116" s="295"/>
      <c r="AEB116" s="295"/>
      <c r="AEC116" s="295"/>
      <c r="AED116" s="295"/>
      <c r="AEE116" s="295"/>
      <c r="AEF116" s="295"/>
      <c r="AEG116" s="295"/>
      <c r="AEH116" s="295"/>
      <c r="AEI116" s="295"/>
      <c r="AEJ116" s="295"/>
      <c r="AEK116" s="295"/>
      <c r="AEL116" s="295"/>
      <c r="AEM116" s="295"/>
      <c r="AEN116" s="295"/>
      <c r="AEO116" s="295"/>
      <c r="AEP116" s="295"/>
      <c r="AEQ116" s="295"/>
      <c r="AER116" s="295"/>
      <c r="AES116" s="295"/>
      <c r="AET116" s="295"/>
      <c r="AEU116" s="295"/>
      <c r="AEV116" s="295"/>
      <c r="AEW116" s="295"/>
      <c r="AEX116" s="295"/>
      <c r="AEY116" s="295"/>
      <c r="AEZ116" s="295"/>
      <c r="AFA116" s="295"/>
      <c r="AFB116" s="295"/>
      <c r="AFC116" s="295"/>
      <c r="AFD116" s="295"/>
      <c r="AFE116" s="295"/>
      <c r="AFF116" s="295"/>
      <c r="AFG116" s="295"/>
      <c r="AFH116" s="295"/>
      <c r="AFI116" s="295"/>
      <c r="AFJ116" s="295"/>
      <c r="AFK116" s="295"/>
      <c r="AFL116" s="295"/>
      <c r="AFM116" s="295"/>
      <c r="AFN116" s="295"/>
      <c r="AFO116" s="295"/>
      <c r="AFP116" s="295"/>
      <c r="AFQ116" s="295"/>
      <c r="AFR116" s="295"/>
      <c r="AFS116" s="295"/>
      <c r="AFT116" s="295"/>
      <c r="AFU116" s="295"/>
      <c r="AFV116" s="295"/>
      <c r="AFW116" s="295"/>
      <c r="AFX116" s="295"/>
      <c r="AFY116" s="295"/>
      <c r="AFZ116" s="295"/>
      <c r="AGA116" s="295"/>
      <c r="AGB116" s="295"/>
      <c r="AGC116" s="295"/>
      <c r="AGD116" s="295"/>
      <c r="AGE116" s="295"/>
      <c r="AGF116" s="295"/>
      <c r="AGG116" s="295"/>
      <c r="AGH116" s="295"/>
      <c r="AGI116" s="295"/>
      <c r="AGJ116" s="295"/>
      <c r="AGK116" s="295"/>
      <c r="AGL116" s="295"/>
      <c r="AGM116" s="295"/>
      <c r="AGN116" s="295"/>
      <c r="AGO116" s="295"/>
      <c r="AGP116" s="295"/>
      <c r="AGQ116" s="295"/>
      <c r="AGR116" s="295"/>
      <c r="AGS116" s="295"/>
      <c r="AGT116" s="295"/>
      <c r="AGU116" s="295"/>
      <c r="AGV116" s="295"/>
      <c r="AGW116" s="295"/>
      <c r="AGX116" s="295"/>
      <c r="AGY116" s="295"/>
      <c r="AGZ116" s="295"/>
      <c r="AHA116" s="295"/>
      <c r="AHB116" s="295"/>
      <c r="AHC116" s="295"/>
      <c r="AHD116" s="295"/>
      <c r="AHE116" s="295"/>
      <c r="AHF116" s="295"/>
      <c r="AHG116" s="295"/>
      <c r="AHH116" s="295"/>
      <c r="AHI116" s="295"/>
      <c r="AHJ116" s="295"/>
      <c r="AHK116" s="295"/>
      <c r="AHL116" s="295"/>
      <c r="AHM116" s="295"/>
      <c r="AHN116" s="295"/>
      <c r="AHO116" s="295"/>
      <c r="AHP116" s="295"/>
      <c r="AHQ116" s="295"/>
      <c r="AHR116" s="295"/>
      <c r="AHS116" s="295"/>
      <c r="AHT116" s="295"/>
      <c r="AHU116" s="295"/>
      <c r="AHV116" s="295"/>
      <c r="AHW116" s="295"/>
      <c r="AHX116" s="295"/>
      <c r="AHY116" s="295"/>
      <c r="AHZ116" s="295"/>
      <c r="AIA116" s="295"/>
      <c r="AIB116" s="295"/>
      <c r="AIC116" s="295"/>
      <c r="AID116" s="295"/>
      <c r="AIE116" s="295"/>
      <c r="AIF116" s="295"/>
      <c r="AIG116" s="295"/>
      <c r="AIH116" s="295"/>
      <c r="AII116" s="295"/>
      <c r="AIJ116" s="295"/>
      <c r="AIK116" s="295"/>
      <c r="AIL116" s="295"/>
      <c r="AIM116" s="295"/>
      <c r="AIN116" s="295"/>
      <c r="AIO116" s="295"/>
      <c r="AIP116" s="295"/>
      <c r="AIQ116" s="295"/>
      <c r="AIR116" s="295"/>
      <c r="AIS116" s="295"/>
      <c r="AIT116" s="295"/>
      <c r="AIU116" s="295"/>
      <c r="AIV116" s="295"/>
      <c r="AIW116" s="295"/>
      <c r="AIX116" s="295"/>
      <c r="AIY116" s="295"/>
      <c r="AIZ116" s="295"/>
      <c r="AJA116" s="295"/>
      <c r="AJB116" s="295"/>
      <c r="AJC116" s="295"/>
      <c r="AJD116" s="295"/>
      <c r="AJE116" s="295"/>
      <c r="AJF116" s="295"/>
      <c r="AJG116" s="295"/>
      <c r="AJH116" s="295"/>
      <c r="AJI116" s="295"/>
      <c r="AJJ116" s="295"/>
      <c r="AJK116" s="295"/>
      <c r="AJL116" s="295"/>
      <c r="AJM116" s="295"/>
      <c r="AJN116" s="295"/>
      <c r="AJO116" s="295"/>
      <c r="AJP116" s="295"/>
      <c r="AJQ116" s="295"/>
      <c r="AJR116" s="295"/>
      <c r="AJS116" s="295"/>
      <c r="AJT116" s="295"/>
      <c r="AJU116" s="295"/>
      <c r="AJV116" s="295"/>
      <c r="AJW116" s="295"/>
      <c r="AJX116" s="295"/>
      <c r="AJY116" s="295"/>
      <c r="AJZ116" s="295"/>
      <c r="AKA116" s="295"/>
      <c r="AKB116" s="295"/>
      <c r="AKC116" s="295"/>
      <c r="AKD116" s="295"/>
      <c r="AKE116" s="295"/>
      <c r="AKF116" s="295"/>
      <c r="AKG116" s="295"/>
      <c r="AKH116" s="295"/>
      <c r="AKI116" s="295"/>
      <c r="AKJ116" s="295"/>
      <c r="AKK116" s="295"/>
      <c r="AKL116" s="295"/>
      <c r="AKM116" s="295"/>
      <c r="AKN116" s="295"/>
      <c r="AKO116" s="295"/>
      <c r="AKP116" s="295"/>
      <c r="AKQ116" s="295"/>
      <c r="AKR116" s="295"/>
      <c r="AKS116" s="295"/>
      <c r="AKT116" s="295"/>
      <c r="AKU116" s="295"/>
      <c r="AKV116" s="295"/>
      <c r="AKW116" s="295"/>
      <c r="AKX116" s="295"/>
      <c r="AKY116" s="295"/>
      <c r="AKZ116" s="295"/>
      <c r="ALA116" s="295"/>
      <c r="ALB116" s="295"/>
      <c r="ALC116" s="295"/>
      <c r="ALD116" s="295"/>
      <c r="ALE116" s="295"/>
      <c r="ALF116" s="295"/>
      <c r="ALG116" s="295"/>
      <c r="ALH116" s="295"/>
      <c r="ALI116" s="295"/>
      <c r="ALJ116" s="295"/>
      <c r="ALK116" s="295"/>
      <c r="ALL116" s="295"/>
      <c r="ALM116" s="295"/>
      <c r="ALN116" s="295"/>
      <c r="ALO116" s="295"/>
      <c r="ALP116" s="295"/>
      <c r="ALQ116" s="295"/>
      <c r="ALR116" s="295"/>
      <c r="ALS116" s="295"/>
      <c r="ALT116" s="295"/>
      <c r="ALU116" s="295"/>
      <c r="ALV116" s="295"/>
      <c r="ALW116" s="295"/>
      <c r="ALX116" s="295"/>
      <c r="ALY116" s="295"/>
      <c r="ALZ116" s="295"/>
      <c r="AMA116" s="295"/>
      <c r="AMB116" s="295"/>
    </row>
    <row r="117" spans="1:1016" customFormat="1" ht="32.25" customHeight="1">
      <c r="B117" s="276" t="s">
        <v>212</v>
      </c>
      <c r="C117" s="284" t="s">
        <v>41</v>
      </c>
      <c r="D117" s="282">
        <v>39515</v>
      </c>
      <c r="E117" s="288" t="s">
        <v>213</v>
      </c>
      <c r="F117" s="277" t="s">
        <v>44</v>
      </c>
      <c r="G117" s="280">
        <f>'Lista-SPDA'!E18</f>
        <v>20</v>
      </c>
      <c r="H117" s="281">
        <f t="shared" si="21"/>
        <v>17.75</v>
      </c>
      <c r="I117" s="294">
        <f t="shared" si="19"/>
        <v>355</v>
      </c>
      <c r="J117" s="295"/>
      <c r="K117" s="296">
        <v>13.32</v>
      </c>
      <c r="L117" s="254">
        <f t="shared" si="20"/>
        <v>17.75</v>
      </c>
      <c r="M117" s="295"/>
      <c r="N117" s="297"/>
      <c r="O117" s="298"/>
      <c r="P117" s="295"/>
      <c r="Q117" s="295"/>
      <c r="R117" s="295"/>
      <c r="S117" s="295"/>
      <c r="T117" s="295"/>
      <c r="U117" s="295"/>
      <c r="V117" s="295"/>
      <c r="W117" s="295"/>
      <c r="X117" s="295"/>
      <c r="Y117" s="295"/>
      <c r="Z117" s="295"/>
      <c r="AA117" s="295"/>
      <c r="AB117" s="295"/>
      <c r="AC117" s="295"/>
      <c r="AD117" s="295"/>
      <c r="AE117" s="295"/>
      <c r="AF117" s="295"/>
      <c r="AG117" s="295"/>
      <c r="AH117" s="295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5"/>
      <c r="AS117" s="295"/>
      <c r="AT117" s="295"/>
      <c r="AU117" s="295"/>
      <c r="AV117" s="295"/>
      <c r="AW117" s="295"/>
      <c r="AX117" s="295"/>
      <c r="AY117" s="295"/>
      <c r="AZ117" s="295"/>
      <c r="BA117" s="295"/>
      <c r="BB117" s="295"/>
      <c r="BC117" s="295"/>
      <c r="BD117" s="295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5"/>
      <c r="BO117" s="295"/>
      <c r="BP117" s="295"/>
      <c r="BQ117" s="295"/>
      <c r="BR117" s="295"/>
      <c r="BS117" s="295"/>
      <c r="BT117" s="295"/>
      <c r="BU117" s="295"/>
      <c r="BV117" s="295"/>
      <c r="BW117" s="295"/>
      <c r="BX117" s="295"/>
      <c r="BY117" s="295"/>
      <c r="BZ117" s="295"/>
      <c r="CA117" s="295"/>
      <c r="CB117" s="295"/>
      <c r="CC117" s="295"/>
      <c r="CD117" s="295"/>
      <c r="CE117" s="295"/>
      <c r="CF117" s="295"/>
      <c r="CG117" s="295"/>
      <c r="CH117" s="295"/>
      <c r="CI117" s="295"/>
      <c r="CJ117" s="295"/>
      <c r="CK117" s="295"/>
      <c r="CL117" s="295"/>
      <c r="CM117" s="295"/>
      <c r="CN117" s="295"/>
      <c r="CO117" s="295"/>
      <c r="CP117" s="295"/>
      <c r="CQ117" s="295"/>
      <c r="CR117" s="295"/>
      <c r="CS117" s="295"/>
      <c r="CT117" s="295"/>
      <c r="CU117" s="295"/>
      <c r="CV117" s="295"/>
      <c r="CW117" s="295"/>
      <c r="CX117" s="295"/>
      <c r="CY117" s="295"/>
      <c r="CZ117" s="295"/>
      <c r="DA117" s="295"/>
      <c r="DB117" s="295"/>
      <c r="DC117" s="295"/>
      <c r="DD117" s="295"/>
      <c r="DE117" s="295"/>
      <c r="DF117" s="295"/>
      <c r="DG117" s="295"/>
      <c r="DH117" s="295"/>
      <c r="DI117" s="295"/>
      <c r="DJ117" s="295"/>
      <c r="DK117" s="295"/>
      <c r="DL117" s="295"/>
      <c r="DM117" s="295"/>
      <c r="DN117" s="295"/>
      <c r="DO117" s="295"/>
      <c r="DP117" s="295"/>
      <c r="DQ117" s="295"/>
      <c r="DR117" s="295"/>
      <c r="DS117" s="295"/>
      <c r="DT117" s="295"/>
      <c r="DU117" s="295"/>
      <c r="DV117" s="295"/>
      <c r="DW117" s="295"/>
      <c r="DX117" s="295"/>
      <c r="DY117" s="295"/>
      <c r="DZ117" s="295"/>
      <c r="EA117" s="295"/>
      <c r="EB117" s="295"/>
      <c r="EC117" s="295"/>
      <c r="ED117" s="295"/>
      <c r="EE117" s="295"/>
      <c r="EF117" s="295"/>
      <c r="EG117" s="295"/>
      <c r="EH117" s="295"/>
      <c r="EI117" s="295"/>
      <c r="EJ117" s="295"/>
      <c r="EK117" s="295"/>
      <c r="EL117" s="295"/>
      <c r="EM117" s="295"/>
      <c r="EN117" s="295"/>
      <c r="EO117" s="295"/>
      <c r="EP117" s="295"/>
      <c r="EQ117" s="295"/>
      <c r="ER117" s="295"/>
      <c r="ES117" s="295"/>
      <c r="ET117" s="295"/>
      <c r="EU117" s="295"/>
      <c r="EV117" s="295"/>
      <c r="EW117" s="295"/>
      <c r="EX117" s="295"/>
      <c r="EY117" s="295"/>
      <c r="EZ117" s="295"/>
      <c r="FA117" s="295"/>
      <c r="FB117" s="295"/>
      <c r="FC117" s="295"/>
      <c r="FD117" s="295"/>
      <c r="FE117" s="295"/>
      <c r="FF117" s="295"/>
      <c r="FG117" s="295"/>
      <c r="FH117" s="295"/>
      <c r="FI117" s="295"/>
      <c r="FJ117" s="295"/>
      <c r="FK117" s="295"/>
      <c r="FL117" s="295"/>
      <c r="FM117" s="295"/>
      <c r="FN117" s="295"/>
      <c r="FO117" s="295"/>
      <c r="FP117" s="295"/>
      <c r="FQ117" s="295"/>
      <c r="FR117" s="295"/>
      <c r="FS117" s="295"/>
      <c r="FT117" s="295"/>
      <c r="FU117" s="295"/>
      <c r="FV117" s="295"/>
      <c r="FW117" s="295"/>
      <c r="FX117" s="295"/>
      <c r="FY117" s="295"/>
      <c r="FZ117" s="295"/>
      <c r="GA117" s="295"/>
      <c r="GB117" s="295"/>
      <c r="GC117" s="295"/>
      <c r="GD117" s="295"/>
      <c r="GE117" s="295"/>
      <c r="GF117" s="295"/>
      <c r="GG117" s="295"/>
      <c r="GH117" s="295"/>
      <c r="GI117" s="295"/>
      <c r="GJ117" s="295"/>
      <c r="GK117" s="295"/>
      <c r="GL117" s="295"/>
      <c r="GM117" s="295"/>
      <c r="GN117" s="295"/>
      <c r="GO117" s="295"/>
      <c r="GP117" s="295"/>
      <c r="GQ117" s="295"/>
      <c r="GR117" s="295"/>
      <c r="GS117" s="295"/>
      <c r="GT117" s="295"/>
      <c r="GU117" s="295"/>
      <c r="GV117" s="295"/>
      <c r="GW117" s="295"/>
      <c r="GX117" s="295"/>
      <c r="GY117" s="295"/>
      <c r="GZ117" s="295"/>
      <c r="HA117" s="295"/>
      <c r="HB117" s="295"/>
      <c r="HC117" s="295"/>
      <c r="HD117" s="295"/>
      <c r="HE117" s="295"/>
      <c r="HF117" s="295"/>
      <c r="HG117" s="295"/>
      <c r="HH117" s="295"/>
      <c r="HI117" s="295"/>
      <c r="HJ117" s="295"/>
      <c r="HK117" s="295"/>
      <c r="HL117" s="295"/>
      <c r="HM117" s="295"/>
      <c r="HN117" s="295"/>
      <c r="HO117" s="295"/>
      <c r="HP117" s="295"/>
      <c r="HQ117" s="295"/>
      <c r="HR117" s="295"/>
      <c r="HS117" s="295"/>
      <c r="HT117" s="295"/>
      <c r="HU117" s="295"/>
      <c r="HV117" s="295"/>
      <c r="HW117" s="295"/>
      <c r="HX117" s="295"/>
      <c r="HY117" s="295"/>
      <c r="HZ117" s="295"/>
      <c r="IA117" s="295"/>
      <c r="IB117" s="295"/>
      <c r="IC117" s="295"/>
      <c r="ID117" s="295"/>
      <c r="IE117" s="295"/>
      <c r="IF117" s="295"/>
      <c r="IG117" s="295"/>
      <c r="IH117" s="295"/>
      <c r="II117" s="295"/>
      <c r="IJ117" s="295"/>
      <c r="IK117" s="295"/>
      <c r="IL117" s="295"/>
      <c r="IM117" s="295"/>
      <c r="IN117" s="295"/>
      <c r="IO117" s="295"/>
      <c r="IP117" s="295"/>
      <c r="IQ117" s="295"/>
      <c r="IR117" s="295"/>
      <c r="IS117" s="295"/>
      <c r="IT117" s="295"/>
      <c r="IU117" s="295"/>
      <c r="IV117" s="295"/>
      <c r="IW117" s="295"/>
      <c r="IX117" s="295"/>
      <c r="IY117" s="295"/>
      <c r="IZ117" s="295"/>
      <c r="JA117" s="295"/>
      <c r="JB117" s="295"/>
      <c r="JC117" s="295"/>
      <c r="JD117" s="295"/>
      <c r="JE117" s="295"/>
      <c r="JF117" s="295"/>
      <c r="JG117" s="295"/>
      <c r="JH117" s="295"/>
      <c r="JI117" s="295"/>
      <c r="JJ117" s="295"/>
      <c r="JK117" s="295"/>
      <c r="JL117" s="295"/>
      <c r="JM117" s="295"/>
      <c r="JN117" s="295"/>
      <c r="JO117" s="295"/>
      <c r="JP117" s="295"/>
      <c r="JQ117" s="295"/>
      <c r="JR117" s="295"/>
      <c r="JS117" s="295"/>
      <c r="JT117" s="295"/>
      <c r="JU117" s="295"/>
      <c r="JV117" s="295"/>
      <c r="JW117" s="295"/>
      <c r="JX117" s="295"/>
      <c r="JY117" s="295"/>
      <c r="JZ117" s="295"/>
      <c r="KA117" s="295"/>
      <c r="KB117" s="295"/>
      <c r="KC117" s="295"/>
      <c r="KD117" s="295"/>
      <c r="KE117" s="295"/>
      <c r="KF117" s="295"/>
      <c r="KG117" s="295"/>
      <c r="KH117" s="295"/>
      <c r="KI117" s="295"/>
      <c r="KJ117" s="295"/>
      <c r="KK117" s="295"/>
      <c r="KL117" s="295"/>
      <c r="KM117" s="295"/>
      <c r="KN117" s="295"/>
      <c r="KO117" s="295"/>
      <c r="KP117" s="295"/>
      <c r="KQ117" s="295"/>
      <c r="KR117" s="295"/>
      <c r="KS117" s="295"/>
      <c r="KT117" s="295"/>
      <c r="KU117" s="295"/>
      <c r="KV117" s="295"/>
      <c r="KW117" s="295"/>
      <c r="KX117" s="295"/>
      <c r="KY117" s="295"/>
      <c r="KZ117" s="295"/>
      <c r="LA117" s="295"/>
      <c r="LB117" s="295"/>
      <c r="LC117" s="295"/>
      <c r="LD117" s="295"/>
      <c r="LE117" s="295"/>
      <c r="LF117" s="295"/>
      <c r="LG117" s="295"/>
      <c r="LH117" s="295"/>
      <c r="LI117" s="295"/>
      <c r="LJ117" s="295"/>
      <c r="LK117" s="295"/>
      <c r="LL117" s="295"/>
      <c r="LM117" s="295"/>
      <c r="LN117" s="295"/>
      <c r="LO117" s="295"/>
      <c r="LP117" s="295"/>
      <c r="LQ117" s="295"/>
      <c r="LR117" s="295"/>
      <c r="LS117" s="295"/>
      <c r="LT117" s="295"/>
      <c r="LU117" s="295"/>
      <c r="LV117" s="295"/>
      <c r="LW117" s="295"/>
      <c r="LX117" s="295"/>
      <c r="LY117" s="295"/>
      <c r="LZ117" s="295"/>
      <c r="MA117" s="295"/>
      <c r="MB117" s="295"/>
      <c r="MC117" s="295"/>
      <c r="MD117" s="295"/>
      <c r="ME117" s="295"/>
      <c r="MF117" s="295"/>
      <c r="MG117" s="295"/>
      <c r="MH117" s="295"/>
      <c r="MI117" s="295"/>
      <c r="MJ117" s="295"/>
      <c r="MK117" s="295"/>
      <c r="ML117" s="295"/>
      <c r="MM117" s="295"/>
      <c r="MN117" s="295"/>
      <c r="MO117" s="295"/>
      <c r="MP117" s="295"/>
      <c r="MQ117" s="295"/>
      <c r="MR117" s="295"/>
      <c r="MS117" s="295"/>
      <c r="MT117" s="295"/>
      <c r="MU117" s="295"/>
      <c r="MV117" s="295"/>
      <c r="MW117" s="295"/>
      <c r="MX117" s="295"/>
      <c r="MY117" s="295"/>
      <c r="MZ117" s="295"/>
      <c r="NA117" s="295"/>
      <c r="NB117" s="295"/>
      <c r="NC117" s="295"/>
      <c r="ND117" s="295"/>
      <c r="NE117" s="295"/>
      <c r="NF117" s="295"/>
      <c r="NG117" s="295"/>
      <c r="NH117" s="295"/>
      <c r="NI117" s="295"/>
      <c r="NJ117" s="295"/>
      <c r="NK117" s="295"/>
      <c r="NL117" s="295"/>
      <c r="NM117" s="295"/>
      <c r="NN117" s="295"/>
      <c r="NO117" s="295"/>
      <c r="NP117" s="295"/>
      <c r="NQ117" s="295"/>
      <c r="NR117" s="295"/>
      <c r="NS117" s="295"/>
      <c r="NT117" s="295"/>
      <c r="NU117" s="295"/>
      <c r="NV117" s="295"/>
      <c r="NW117" s="295"/>
      <c r="NX117" s="295"/>
      <c r="NY117" s="295"/>
      <c r="NZ117" s="295"/>
      <c r="OA117" s="295"/>
      <c r="OB117" s="295"/>
      <c r="OC117" s="295"/>
      <c r="OD117" s="295"/>
      <c r="OE117" s="295"/>
      <c r="OF117" s="295"/>
      <c r="OG117" s="295"/>
      <c r="OH117" s="295"/>
      <c r="OI117" s="295"/>
      <c r="OJ117" s="295"/>
      <c r="OK117" s="295"/>
      <c r="OL117" s="295"/>
      <c r="OM117" s="295"/>
      <c r="ON117" s="295"/>
      <c r="OO117" s="295"/>
      <c r="OP117" s="295"/>
      <c r="OQ117" s="295"/>
      <c r="OR117" s="295"/>
      <c r="OS117" s="295"/>
      <c r="OT117" s="295"/>
      <c r="OU117" s="295"/>
      <c r="OV117" s="295"/>
      <c r="OW117" s="295"/>
      <c r="OX117" s="295"/>
      <c r="OY117" s="295"/>
      <c r="OZ117" s="295"/>
      <c r="PA117" s="295"/>
      <c r="PB117" s="295"/>
      <c r="PC117" s="295"/>
      <c r="PD117" s="295"/>
      <c r="PE117" s="295"/>
      <c r="PF117" s="295"/>
      <c r="PG117" s="295"/>
      <c r="PH117" s="295"/>
      <c r="PI117" s="295"/>
      <c r="PJ117" s="295"/>
      <c r="PK117" s="295"/>
      <c r="PL117" s="295"/>
      <c r="PM117" s="295"/>
      <c r="PN117" s="295"/>
      <c r="PO117" s="295"/>
      <c r="PP117" s="295"/>
      <c r="PQ117" s="295"/>
      <c r="PR117" s="295"/>
      <c r="PS117" s="295"/>
      <c r="PT117" s="295"/>
      <c r="PU117" s="295"/>
      <c r="PV117" s="295"/>
      <c r="PW117" s="295"/>
      <c r="PX117" s="295"/>
      <c r="PY117" s="295"/>
      <c r="PZ117" s="295"/>
      <c r="QA117" s="295"/>
      <c r="QB117" s="295"/>
      <c r="QC117" s="295"/>
      <c r="QD117" s="295"/>
      <c r="QE117" s="295"/>
      <c r="QF117" s="295"/>
      <c r="QG117" s="295"/>
      <c r="QH117" s="295"/>
      <c r="QI117" s="295"/>
      <c r="QJ117" s="295"/>
      <c r="QK117" s="295"/>
      <c r="QL117" s="295"/>
      <c r="QM117" s="295"/>
      <c r="QN117" s="295"/>
      <c r="QO117" s="295"/>
      <c r="QP117" s="295"/>
      <c r="QQ117" s="295"/>
      <c r="QR117" s="295"/>
      <c r="QS117" s="295"/>
      <c r="QT117" s="295"/>
      <c r="QU117" s="295"/>
      <c r="QV117" s="295"/>
      <c r="QW117" s="295"/>
      <c r="QX117" s="295"/>
      <c r="QY117" s="295"/>
      <c r="QZ117" s="295"/>
      <c r="RA117" s="295"/>
      <c r="RB117" s="295"/>
      <c r="RC117" s="295"/>
      <c r="RD117" s="295"/>
      <c r="RE117" s="295"/>
      <c r="RF117" s="295"/>
      <c r="RG117" s="295"/>
      <c r="RH117" s="295"/>
      <c r="RI117" s="295"/>
      <c r="RJ117" s="295"/>
      <c r="RK117" s="295"/>
      <c r="RL117" s="295"/>
      <c r="RM117" s="295"/>
      <c r="RN117" s="295"/>
      <c r="RO117" s="295"/>
      <c r="RP117" s="295"/>
      <c r="RQ117" s="295"/>
      <c r="RR117" s="295"/>
      <c r="RS117" s="295"/>
      <c r="RT117" s="295"/>
      <c r="RU117" s="295"/>
      <c r="RV117" s="295"/>
      <c r="RW117" s="295"/>
      <c r="RX117" s="295"/>
      <c r="RY117" s="295"/>
      <c r="RZ117" s="295"/>
      <c r="SA117" s="295"/>
      <c r="SB117" s="295"/>
      <c r="SC117" s="295"/>
      <c r="SD117" s="295"/>
      <c r="SE117" s="295"/>
      <c r="SF117" s="295"/>
      <c r="SG117" s="295"/>
      <c r="SH117" s="295"/>
      <c r="SI117" s="295"/>
      <c r="SJ117" s="295"/>
      <c r="SK117" s="295"/>
      <c r="SL117" s="295"/>
      <c r="SM117" s="295"/>
      <c r="SN117" s="295"/>
      <c r="SO117" s="295"/>
      <c r="SP117" s="295"/>
      <c r="SQ117" s="295"/>
      <c r="SR117" s="295"/>
      <c r="SS117" s="295"/>
      <c r="ST117" s="295"/>
      <c r="SU117" s="295"/>
      <c r="SV117" s="295"/>
      <c r="SW117" s="295"/>
      <c r="SX117" s="295"/>
      <c r="SY117" s="295"/>
      <c r="SZ117" s="295"/>
      <c r="TA117" s="295"/>
      <c r="TB117" s="295"/>
      <c r="TC117" s="295"/>
      <c r="TD117" s="295"/>
      <c r="TE117" s="295"/>
      <c r="TF117" s="295"/>
      <c r="TG117" s="295"/>
      <c r="TH117" s="295"/>
      <c r="TI117" s="295"/>
      <c r="TJ117" s="295"/>
      <c r="TK117" s="295"/>
      <c r="TL117" s="295"/>
      <c r="TM117" s="295"/>
      <c r="TN117" s="295"/>
      <c r="TO117" s="295"/>
      <c r="TP117" s="295"/>
      <c r="TQ117" s="295"/>
      <c r="TR117" s="295"/>
      <c r="TS117" s="295"/>
      <c r="TT117" s="295"/>
      <c r="TU117" s="295"/>
      <c r="TV117" s="295"/>
      <c r="TW117" s="295"/>
      <c r="TX117" s="295"/>
      <c r="TY117" s="295"/>
      <c r="TZ117" s="295"/>
      <c r="UA117" s="295"/>
      <c r="UB117" s="295"/>
      <c r="UC117" s="295"/>
      <c r="UD117" s="295"/>
      <c r="UE117" s="295"/>
      <c r="UF117" s="295"/>
      <c r="UG117" s="295"/>
      <c r="UH117" s="295"/>
      <c r="UI117" s="295"/>
      <c r="UJ117" s="295"/>
      <c r="UK117" s="295"/>
      <c r="UL117" s="295"/>
      <c r="UM117" s="295"/>
      <c r="UN117" s="295"/>
      <c r="UO117" s="295"/>
      <c r="UP117" s="295"/>
      <c r="UQ117" s="295"/>
      <c r="UR117" s="295"/>
      <c r="US117" s="295"/>
      <c r="UT117" s="295"/>
      <c r="UU117" s="295"/>
      <c r="UV117" s="295"/>
      <c r="UW117" s="295"/>
      <c r="UX117" s="295"/>
      <c r="UY117" s="295"/>
      <c r="UZ117" s="295"/>
      <c r="VA117" s="295"/>
      <c r="VB117" s="295"/>
      <c r="VC117" s="295"/>
      <c r="VD117" s="295"/>
      <c r="VE117" s="295"/>
      <c r="VF117" s="295"/>
      <c r="VG117" s="295"/>
      <c r="VH117" s="295"/>
      <c r="VI117" s="295"/>
      <c r="VJ117" s="295"/>
      <c r="VK117" s="295"/>
      <c r="VL117" s="295"/>
      <c r="VM117" s="295"/>
      <c r="VN117" s="295"/>
      <c r="VO117" s="295"/>
      <c r="VP117" s="295"/>
      <c r="VQ117" s="295"/>
      <c r="VR117" s="295"/>
      <c r="VS117" s="295"/>
      <c r="VT117" s="295"/>
      <c r="VU117" s="295"/>
      <c r="VV117" s="295"/>
      <c r="VW117" s="295"/>
      <c r="VX117" s="295"/>
      <c r="VY117" s="295"/>
      <c r="VZ117" s="295"/>
      <c r="WA117" s="295"/>
      <c r="WB117" s="295"/>
      <c r="WC117" s="295"/>
      <c r="WD117" s="295"/>
      <c r="WE117" s="295"/>
      <c r="WF117" s="295"/>
      <c r="WG117" s="295"/>
      <c r="WH117" s="295"/>
      <c r="WI117" s="295"/>
      <c r="WJ117" s="295"/>
      <c r="WK117" s="295"/>
      <c r="WL117" s="295"/>
      <c r="WM117" s="295"/>
      <c r="WN117" s="295"/>
      <c r="WO117" s="295"/>
      <c r="WP117" s="295"/>
      <c r="WQ117" s="295"/>
      <c r="WR117" s="295"/>
      <c r="WS117" s="295"/>
      <c r="WT117" s="295"/>
      <c r="WU117" s="295"/>
      <c r="WV117" s="295"/>
      <c r="WW117" s="295"/>
      <c r="WX117" s="295"/>
      <c r="WY117" s="295"/>
      <c r="WZ117" s="295"/>
      <c r="XA117" s="295"/>
      <c r="XB117" s="295"/>
      <c r="XC117" s="295"/>
      <c r="XD117" s="295"/>
      <c r="XE117" s="295"/>
      <c r="XF117" s="295"/>
      <c r="XG117" s="295"/>
      <c r="XH117" s="295"/>
      <c r="XI117" s="295"/>
      <c r="XJ117" s="295"/>
      <c r="XK117" s="295"/>
      <c r="XL117" s="295"/>
      <c r="XM117" s="295"/>
      <c r="XN117" s="295"/>
      <c r="XO117" s="295"/>
      <c r="XP117" s="295"/>
      <c r="XQ117" s="295"/>
      <c r="XR117" s="295"/>
      <c r="XS117" s="295"/>
      <c r="XT117" s="295"/>
      <c r="XU117" s="295"/>
      <c r="XV117" s="295"/>
      <c r="XW117" s="295"/>
      <c r="XX117" s="295"/>
      <c r="XY117" s="295"/>
      <c r="XZ117" s="295"/>
      <c r="YA117" s="295"/>
      <c r="YB117" s="295"/>
      <c r="YC117" s="295"/>
      <c r="YD117" s="295"/>
      <c r="YE117" s="295"/>
      <c r="YF117" s="295"/>
      <c r="YG117" s="295"/>
      <c r="YH117" s="295"/>
      <c r="YI117" s="295"/>
      <c r="YJ117" s="295"/>
      <c r="YK117" s="295"/>
      <c r="YL117" s="295"/>
      <c r="YM117" s="295"/>
      <c r="YN117" s="295"/>
      <c r="YO117" s="295"/>
      <c r="YP117" s="295"/>
      <c r="YQ117" s="295"/>
      <c r="YR117" s="295"/>
      <c r="YS117" s="295"/>
      <c r="YT117" s="295"/>
      <c r="YU117" s="295"/>
      <c r="YV117" s="295"/>
      <c r="YW117" s="295"/>
      <c r="YX117" s="295"/>
      <c r="YY117" s="295"/>
      <c r="YZ117" s="295"/>
      <c r="ZA117" s="295"/>
      <c r="ZB117" s="295"/>
      <c r="ZC117" s="295"/>
      <c r="ZD117" s="295"/>
      <c r="ZE117" s="295"/>
      <c r="ZF117" s="295"/>
      <c r="ZG117" s="295"/>
      <c r="ZH117" s="295"/>
      <c r="ZI117" s="295"/>
      <c r="ZJ117" s="295"/>
      <c r="ZK117" s="295"/>
      <c r="ZL117" s="295"/>
      <c r="ZM117" s="295"/>
      <c r="ZN117" s="295"/>
      <c r="ZO117" s="295"/>
      <c r="ZP117" s="295"/>
      <c r="ZQ117" s="295"/>
      <c r="ZR117" s="295"/>
      <c r="ZS117" s="295"/>
      <c r="ZT117" s="295"/>
      <c r="ZU117" s="295"/>
      <c r="ZV117" s="295"/>
      <c r="ZW117" s="295"/>
      <c r="ZX117" s="295"/>
      <c r="ZY117" s="295"/>
      <c r="ZZ117" s="295"/>
      <c r="AAA117" s="295"/>
      <c r="AAB117" s="295"/>
      <c r="AAC117" s="295"/>
      <c r="AAD117" s="295"/>
      <c r="AAE117" s="295"/>
      <c r="AAF117" s="295"/>
      <c r="AAG117" s="295"/>
      <c r="AAH117" s="295"/>
      <c r="AAI117" s="295"/>
      <c r="AAJ117" s="295"/>
      <c r="AAK117" s="295"/>
      <c r="AAL117" s="295"/>
      <c r="AAM117" s="295"/>
      <c r="AAN117" s="295"/>
      <c r="AAO117" s="295"/>
      <c r="AAP117" s="295"/>
      <c r="AAQ117" s="295"/>
      <c r="AAR117" s="295"/>
      <c r="AAS117" s="295"/>
      <c r="AAT117" s="295"/>
      <c r="AAU117" s="295"/>
      <c r="AAV117" s="295"/>
      <c r="AAW117" s="295"/>
      <c r="AAX117" s="295"/>
      <c r="AAY117" s="295"/>
      <c r="AAZ117" s="295"/>
      <c r="ABA117" s="295"/>
      <c r="ABB117" s="295"/>
      <c r="ABC117" s="295"/>
      <c r="ABD117" s="295"/>
      <c r="ABE117" s="295"/>
      <c r="ABF117" s="295"/>
      <c r="ABG117" s="295"/>
      <c r="ABH117" s="295"/>
      <c r="ABI117" s="295"/>
      <c r="ABJ117" s="295"/>
      <c r="ABK117" s="295"/>
      <c r="ABL117" s="295"/>
      <c r="ABM117" s="295"/>
      <c r="ABN117" s="295"/>
      <c r="ABO117" s="295"/>
      <c r="ABP117" s="295"/>
      <c r="ABQ117" s="295"/>
      <c r="ABR117" s="295"/>
      <c r="ABS117" s="295"/>
      <c r="ABT117" s="295"/>
      <c r="ABU117" s="295"/>
      <c r="ABV117" s="295"/>
      <c r="ABW117" s="295"/>
      <c r="ABX117" s="295"/>
      <c r="ABY117" s="295"/>
      <c r="ABZ117" s="295"/>
      <c r="ACA117" s="295"/>
      <c r="ACB117" s="295"/>
      <c r="ACC117" s="295"/>
      <c r="ACD117" s="295"/>
      <c r="ACE117" s="295"/>
      <c r="ACF117" s="295"/>
      <c r="ACG117" s="295"/>
      <c r="ACH117" s="295"/>
      <c r="ACI117" s="295"/>
      <c r="ACJ117" s="295"/>
      <c r="ACK117" s="295"/>
      <c r="ACL117" s="295"/>
      <c r="ACM117" s="295"/>
      <c r="ACN117" s="295"/>
      <c r="ACO117" s="295"/>
      <c r="ACP117" s="295"/>
      <c r="ACQ117" s="295"/>
      <c r="ACR117" s="295"/>
      <c r="ACS117" s="295"/>
      <c r="ACT117" s="295"/>
      <c r="ACU117" s="295"/>
      <c r="ACV117" s="295"/>
      <c r="ACW117" s="295"/>
      <c r="ACX117" s="295"/>
      <c r="ACY117" s="295"/>
      <c r="ACZ117" s="295"/>
      <c r="ADA117" s="295"/>
      <c r="ADB117" s="295"/>
      <c r="ADC117" s="295"/>
      <c r="ADD117" s="295"/>
      <c r="ADE117" s="295"/>
      <c r="ADF117" s="295"/>
      <c r="ADG117" s="295"/>
      <c r="ADH117" s="295"/>
      <c r="ADI117" s="295"/>
      <c r="ADJ117" s="295"/>
      <c r="ADK117" s="295"/>
      <c r="ADL117" s="295"/>
      <c r="ADM117" s="295"/>
      <c r="ADN117" s="295"/>
      <c r="ADO117" s="295"/>
      <c r="ADP117" s="295"/>
      <c r="ADQ117" s="295"/>
      <c r="ADR117" s="295"/>
      <c r="ADS117" s="295"/>
      <c r="ADT117" s="295"/>
      <c r="ADU117" s="295"/>
      <c r="ADV117" s="295"/>
      <c r="ADW117" s="295"/>
      <c r="ADX117" s="295"/>
      <c r="ADY117" s="295"/>
      <c r="ADZ117" s="295"/>
      <c r="AEA117" s="295"/>
      <c r="AEB117" s="295"/>
      <c r="AEC117" s="295"/>
      <c r="AED117" s="295"/>
      <c r="AEE117" s="295"/>
      <c r="AEF117" s="295"/>
      <c r="AEG117" s="295"/>
      <c r="AEH117" s="295"/>
      <c r="AEI117" s="295"/>
      <c r="AEJ117" s="295"/>
      <c r="AEK117" s="295"/>
      <c r="AEL117" s="295"/>
      <c r="AEM117" s="295"/>
      <c r="AEN117" s="295"/>
      <c r="AEO117" s="295"/>
      <c r="AEP117" s="295"/>
      <c r="AEQ117" s="295"/>
      <c r="AER117" s="295"/>
      <c r="AES117" s="295"/>
      <c r="AET117" s="295"/>
      <c r="AEU117" s="295"/>
      <c r="AEV117" s="295"/>
      <c r="AEW117" s="295"/>
      <c r="AEX117" s="295"/>
      <c r="AEY117" s="295"/>
      <c r="AEZ117" s="295"/>
      <c r="AFA117" s="295"/>
      <c r="AFB117" s="295"/>
      <c r="AFC117" s="295"/>
      <c r="AFD117" s="295"/>
      <c r="AFE117" s="295"/>
      <c r="AFF117" s="295"/>
      <c r="AFG117" s="295"/>
      <c r="AFH117" s="295"/>
      <c r="AFI117" s="295"/>
      <c r="AFJ117" s="295"/>
      <c r="AFK117" s="295"/>
      <c r="AFL117" s="295"/>
      <c r="AFM117" s="295"/>
      <c r="AFN117" s="295"/>
      <c r="AFO117" s="295"/>
      <c r="AFP117" s="295"/>
      <c r="AFQ117" s="295"/>
      <c r="AFR117" s="295"/>
      <c r="AFS117" s="295"/>
      <c r="AFT117" s="295"/>
      <c r="AFU117" s="295"/>
      <c r="AFV117" s="295"/>
      <c r="AFW117" s="295"/>
      <c r="AFX117" s="295"/>
      <c r="AFY117" s="295"/>
      <c r="AFZ117" s="295"/>
      <c r="AGA117" s="295"/>
      <c r="AGB117" s="295"/>
      <c r="AGC117" s="295"/>
      <c r="AGD117" s="295"/>
      <c r="AGE117" s="295"/>
      <c r="AGF117" s="295"/>
      <c r="AGG117" s="295"/>
      <c r="AGH117" s="295"/>
      <c r="AGI117" s="295"/>
      <c r="AGJ117" s="295"/>
      <c r="AGK117" s="295"/>
      <c r="AGL117" s="295"/>
      <c r="AGM117" s="295"/>
      <c r="AGN117" s="295"/>
      <c r="AGO117" s="295"/>
      <c r="AGP117" s="295"/>
      <c r="AGQ117" s="295"/>
      <c r="AGR117" s="295"/>
      <c r="AGS117" s="295"/>
      <c r="AGT117" s="295"/>
      <c r="AGU117" s="295"/>
      <c r="AGV117" s="295"/>
      <c r="AGW117" s="295"/>
      <c r="AGX117" s="295"/>
      <c r="AGY117" s="295"/>
      <c r="AGZ117" s="295"/>
      <c r="AHA117" s="295"/>
      <c r="AHB117" s="295"/>
      <c r="AHC117" s="295"/>
      <c r="AHD117" s="295"/>
      <c r="AHE117" s="295"/>
      <c r="AHF117" s="295"/>
      <c r="AHG117" s="295"/>
      <c r="AHH117" s="295"/>
      <c r="AHI117" s="295"/>
      <c r="AHJ117" s="295"/>
      <c r="AHK117" s="295"/>
      <c r="AHL117" s="295"/>
      <c r="AHM117" s="295"/>
      <c r="AHN117" s="295"/>
      <c r="AHO117" s="295"/>
      <c r="AHP117" s="295"/>
      <c r="AHQ117" s="295"/>
      <c r="AHR117" s="295"/>
      <c r="AHS117" s="295"/>
      <c r="AHT117" s="295"/>
      <c r="AHU117" s="295"/>
      <c r="AHV117" s="295"/>
      <c r="AHW117" s="295"/>
      <c r="AHX117" s="295"/>
      <c r="AHY117" s="295"/>
      <c r="AHZ117" s="295"/>
      <c r="AIA117" s="295"/>
      <c r="AIB117" s="295"/>
      <c r="AIC117" s="295"/>
      <c r="AID117" s="295"/>
      <c r="AIE117" s="295"/>
      <c r="AIF117" s="295"/>
      <c r="AIG117" s="295"/>
      <c r="AIH117" s="295"/>
      <c r="AII117" s="295"/>
      <c r="AIJ117" s="295"/>
      <c r="AIK117" s="295"/>
      <c r="AIL117" s="295"/>
      <c r="AIM117" s="295"/>
      <c r="AIN117" s="295"/>
      <c r="AIO117" s="295"/>
      <c r="AIP117" s="295"/>
      <c r="AIQ117" s="295"/>
      <c r="AIR117" s="295"/>
      <c r="AIS117" s="295"/>
      <c r="AIT117" s="295"/>
      <c r="AIU117" s="295"/>
      <c r="AIV117" s="295"/>
      <c r="AIW117" s="295"/>
      <c r="AIX117" s="295"/>
      <c r="AIY117" s="295"/>
      <c r="AIZ117" s="295"/>
      <c r="AJA117" s="295"/>
      <c r="AJB117" s="295"/>
      <c r="AJC117" s="295"/>
      <c r="AJD117" s="295"/>
      <c r="AJE117" s="295"/>
      <c r="AJF117" s="295"/>
      <c r="AJG117" s="295"/>
      <c r="AJH117" s="295"/>
      <c r="AJI117" s="295"/>
      <c r="AJJ117" s="295"/>
      <c r="AJK117" s="295"/>
      <c r="AJL117" s="295"/>
      <c r="AJM117" s="295"/>
      <c r="AJN117" s="295"/>
      <c r="AJO117" s="295"/>
      <c r="AJP117" s="295"/>
      <c r="AJQ117" s="295"/>
      <c r="AJR117" s="295"/>
      <c r="AJS117" s="295"/>
      <c r="AJT117" s="295"/>
      <c r="AJU117" s="295"/>
      <c r="AJV117" s="295"/>
      <c r="AJW117" s="295"/>
      <c r="AJX117" s="295"/>
      <c r="AJY117" s="295"/>
      <c r="AJZ117" s="295"/>
      <c r="AKA117" s="295"/>
      <c r="AKB117" s="295"/>
      <c r="AKC117" s="295"/>
      <c r="AKD117" s="295"/>
      <c r="AKE117" s="295"/>
      <c r="AKF117" s="295"/>
      <c r="AKG117" s="295"/>
      <c r="AKH117" s="295"/>
      <c r="AKI117" s="295"/>
      <c r="AKJ117" s="295"/>
      <c r="AKK117" s="295"/>
      <c r="AKL117" s="295"/>
      <c r="AKM117" s="295"/>
      <c r="AKN117" s="295"/>
      <c r="AKO117" s="295"/>
      <c r="AKP117" s="295"/>
      <c r="AKQ117" s="295"/>
      <c r="AKR117" s="295"/>
      <c r="AKS117" s="295"/>
      <c r="AKT117" s="295"/>
      <c r="AKU117" s="295"/>
      <c r="AKV117" s="295"/>
      <c r="AKW117" s="295"/>
      <c r="AKX117" s="295"/>
      <c r="AKY117" s="295"/>
      <c r="AKZ117" s="295"/>
      <c r="ALA117" s="295"/>
      <c r="ALB117" s="295"/>
      <c r="ALC117" s="295"/>
      <c r="ALD117" s="295"/>
      <c r="ALE117" s="295"/>
      <c r="ALF117" s="295"/>
      <c r="ALG117" s="295"/>
      <c r="ALH117" s="295"/>
      <c r="ALI117" s="295"/>
      <c r="ALJ117" s="295"/>
      <c r="ALK117" s="295"/>
      <c r="ALL117" s="295"/>
      <c r="ALM117" s="295"/>
      <c r="ALN117" s="295"/>
      <c r="ALO117" s="295"/>
      <c r="ALP117" s="295"/>
      <c r="ALQ117" s="295"/>
      <c r="ALR117" s="295"/>
      <c r="ALS117" s="295"/>
      <c r="ALT117" s="295"/>
      <c r="ALU117" s="295"/>
      <c r="ALV117" s="295"/>
      <c r="ALW117" s="295"/>
      <c r="ALX117" s="295"/>
      <c r="ALY117" s="295"/>
      <c r="ALZ117" s="295"/>
      <c r="AMA117" s="295"/>
      <c r="AMB117" s="295"/>
    </row>
    <row r="118" spans="1:1016" customFormat="1" ht="32.25" customHeight="1">
      <c r="B118" s="276" t="s">
        <v>214</v>
      </c>
      <c r="C118" s="284" t="s">
        <v>29</v>
      </c>
      <c r="D118" s="278">
        <v>41382</v>
      </c>
      <c r="E118" s="288" t="s">
        <v>215</v>
      </c>
      <c r="F118" s="277" t="s">
        <v>44</v>
      </c>
      <c r="G118" s="280">
        <f>'Lista-SPDA'!E19</f>
        <v>4</v>
      </c>
      <c r="H118" s="281">
        <f t="shared" si="21"/>
        <v>442.62</v>
      </c>
      <c r="I118" s="294">
        <f t="shared" si="19"/>
        <v>1770.48</v>
      </c>
      <c r="J118" s="295"/>
      <c r="K118" s="296">
        <v>332.17</v>
      </c>
      <c r="L118" s="254">
        <f t="shared" si="20"/>
        <v>442.62</v>
      </c>
      <c r="M118" s="295"/>
      <c r="N118" s="297"/>
      <c r="O118" s="298"/>
      <c r="P118" s="295"/>
      <c r="Q118" s="295"/>
      <c r="R118" s="295"/>
      <c r="S118" s="295"/>
      <c r="T118" s="295"/>
      <c r="U118" s="295"/>
      <c r="V118" s="295"/>
      <c r="W118" s="295"/>
      <c r="X118" s="295"/>
      <c r="Y118" s="295"/>
      <c r="Z118" s="295"/>
      <c r="AA118" s="295"/>
      <c r="AB118" s="295"/>
      <c r="AC118" s="295"/>
      <c r="AD118" s="295"/>
      <c r="AE118" s="295"/>
      <c r="AF118" s="295"/>
      <c r="AG118" s="295"/>
      <c r="AH118" s="295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5"/>
      <c r="AS118" s="295"/>
      <c r="AT118" s="295"/>
      <c r="AU118" s="295"/>
      <c r="AV118" s="295"/>
      <c r="AW118" s="295"/>
      <c r="AX118" s="295"/>
      <c r="AY118" s="295"/>
      <c r="AZ118" s="295"/>
      <c r="BA118" s="295"/>
      <c r="BB118" s="295"/>
      <c r="BC118" s="295"/>
      <c r="BD118" s="295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5"/>
      <c r="BO118" s="295"/>
      <c r="BP118" s="295"/>
      <c r="BQ118" s="295"/>
      <c r="BR118" s="295"/>
      <c r="BS118" s="295"/>
      <c r="BT118" s="295"/>
      <c r="BU118" s="295"/>
      <c r="BV118" s="295"/>
      <c r="BW118" s="295"/>
      <c r="BX118" s="295"/>
      <c r="BY118" s="295"/>
      <c r="BZ118" s="295"/>
      <c r="CA118" s="295"/>
      <c r="CB118" s="295"/>
      <c r="CC118" s="295"/>
      <c r="CD118" s="295"/>
      <c r="CE118" s="295"/>
      <c r="CF118" s="295"/>
      <c r="CG118" s="295"/>
      <c r="CH118" s="295"/>
      <c r="CI118" s="295"/>
      <c r="CJ118" s="295"/>
      <c r="CK118" s="295"/>
      <c r="CL118" s="295"/>
      <c r="CM118" s="295"/>
      <c r="CN118" s="295"/>
      <c r="CO118" s="295"/>
      <c r="CP118" s="295"/>
      <c r="CQ118" s="295"/>
      <c r="CR118" s="295"/>
      <c r="CS118" s="295"/>
      <c r="CT118" s="295"/>
      <c r="CU118" s="295"/>
      <c r="CV118" s="295"/>
      <c r="CW118" s="295"/>
      <c r="CX118" s="295"/>
      <c r="CY118" s="295"/>
      <c r="CZ118" s="295"/>
      <c r="DA118" s="295"/>
      <c r="DB118" s="295"/>
      <c r="DC118" s="295"/>
      <c r="DD118" s="295"/>
      <c r="DE118" s="295"/>
      <c r="DF118" s="295"/>
      <c r="DG118" s="295"/>
      <c r="DH118" s="295"/>
      <c r="DI118" s="295"/>
      <c r="DJ118" s="295"/>
      <c r="DK118" s="295"/>
      <c r="DL118" s="295"/>
      <c r="DM118" s="295"/>
      <c r="DN118" s="295"/>
      <c r="DO118" s="295"/>
      <c r="DP118" s="295"/>
      <c r="DQ118" s="295"/>
      <c r="DR118" s="295"/>
      <c r="DS118" s="295"/>
      <c r="DT118" s="295"/>
      <c r="DU118" s="295"/>
      <c r="DV118" s="295"/>
      <c r="DW118" s="295"/>
      <c r="DX118" s="295"/>
      <c r="DY118" s="295"/>
      <c r="DZ118" s="295"/>
      <c r="EA118" s="295"/>
      <c r="EB118" s="295"/>
      <c r="EC118" s="295"/>
      <c r="ED118" s="295"/>
      <c r="EE118" s="295"/>
      <c r="EF118" s="295"/>
      <c r="EG118" s="295"/>
      <c r="EH118" s="295"/>
      <c r="EI118" s="295"/>
      <c r="EJ118" s="295"/>
      <c r="EK118" s="295"/>
      <c r="EL118" s="295"/>
      <c r="EM118" s="295"/>
      <c r="EN118" s="295"/>
      <c r="EO118" s="295"/>
      <c r="EP118" s="295"/>
      <c r="EQ118" s="295"/>
      <c r="ER118" s="295"/>
      <c r="ES118" s="295"/>
      <c r="ET118" s="295"/>
      <c r="EU118" s="295"/>
      <c r="EV118" s="295"/>
      <c r="EW118" s="295"/>
      <c r="EX118" s="295"/>
      <c r="EY118" s="295"/>
      <c r="EZ118" s="295"/>
      <c r="FA118" s="295"/>
      <c r="FB118" s="295"/>
      <c r="FC118" s="295"/>
      <c r="FD118" s="295"/>
      <c r="FE118" s="295"/>
      <c r="FF118" s="295"/>
      <c r="FG118" s="295"/>
      <c r="FH118" s="295"/>
      <c r="FI118" s="295"/>
      <c r="FJ118" s="295"/>
      <c r="FK118" s="295"/>
      <c r="FL118" s="295"/>
      <c r="FM118" s="295"/>
      <c r="FN118" s="295"/>
      <c r="FO118" s="295"/>
      <c r="FP118" s="295"/>
      <c r="FQ118" s="295"/>
      <c r="FR118" s="295"/>
      <c r="FS118" s="295"/>
      <c r="FT118" s="295"/>
      <c r="FU118" s="295"/>
      <c r="FV118" s="295"/>
      <c r="FW118" s="295"/>
      <c r="FX118" s="295"/>
      <c r="FY118" s="295"/>
      <c r="FZ118" s="295"/>
      <c r="GA118" s="295"/>
      <c r="GB118" s="295"/>
      <c r="GC118" s="295"/>
      <c r="GD118" s="295"/>
      <c r="GE118" s="295"/>
      <c r="GF118" s="295"/>
      <c r="GG118" s="295"/>
      <c r="GH118" s="295"/>
      <c r="GI118" s="295"/>
      <c r="GJ118" s="295"/>
      <c r="GK118" s="295"/>
      <c r="GL118" s="295"/>
      <c r="GM118" s="295"/>
      <c r="GN118" s="295"/>
      <c r="GO118" s="295"/>
      <c r="GP118" s="295"/>
      <c r="GQ118" s="295"/>
      <c r="GR118" s="295"/>
      <c r="GS118" s="295"/>
      <c r="GT118" s="295"/>
      <c r="GU118" s="295"/>
      <c r="GV118" s="295"/>
      <c r="GW118" s="295"/>
      <c r="GX118" s="295"/>
      <c r="GY118" s="295"/>
      <c r="GZ118" s="295"/>
      <c r="HA118" s="295"/>
      <c r="HB118" s="295"/>
      <c r="HC118" s="295"/>
      <c r="HD118" s="295"/>
      <c r="HE118" s="295"/>
      <c r="HF118" s="295"/>
      <c r="HG118" s="295"/>
      <c r="HH118" s="295"/>
      <c r="HI118" s="295"/>
      <c r="HJ118" s="295"/>
      <c r="HK118" s="295"/>
      <c r="HL118" s="295"/>
      <c r="HM118" s="295"/>
      <c r="HN118" s="295"/>
      <c r="HO118" s="295"/>
      <c r="HP118" s="295"/>
      <c r="HQ118" s="295"/>
      <c r="HR118" s="295"/>
      <c r="HS118" s="295"/>
      <c r="HT118" s="295"/>
      <c r="HU118" s="295"/>
      <c r="HV118" s="295"/>
      <c r="HW118" s="295"/>
      <c r="HX118" s="295"/>
      <c r="HY118" s="295"/>
      <c r="HZ118" s="295"/>
      <c r="IA118" s="295"/>
      <c r="IB118" s="295"/>
      <c r="IC118" s="295"/>
      <c r="ID118" s="295"/>
      <c r="IE118" s="295"/>
      <c r="IF118" s="295"/>
      <c r="IG118" s="295"/>
      <c r="IH118" s="295"/>
      <c r="II118" s="295"/>
      <c r="IJ118" s="295"/>
      <c r="IK118" s="295"/>
      <c r="IL118" s="295"/>
      <c r="IM118" s="295"/>
      <c r="IN118" s="295"/>
      <c r="IO118" s="295"/>
      <c r="IP118" s="295"/>
      <c r="IQ118" s="295"/>
      <c r="IR118" s="295"/>
      <c r="IS118" s="295"/>
      <c r="IT118" s="295"/>
      <c r="IU118" s="295"/>
      <c r="IV118" s="295"/>
      <c r="IW118" s="295"/>
      <c r="IX118" s="295"/>
      <c r="IY118" s="295"/>
      <c r="IZ118" s="295"/>
      <c r="JA118" s="295"/>
      <c r="JB118" s="295"/>
      <c r="JC118" s="295"/>
      <c r="JD118" s="295"/>
      <c r="JE118" s="295"/>
      <c r="JF118" s="295"/>
      <c r="JG118" s="295"/>
      <c r="JH118" s="295"/>
      <c r="JI118" s="295"/>
      <c r="JJ118" s="295"/>
      <c r="JK118" s="295"/>
      <c r="JL118" s="295"/>
      <c r="JM118" s="295"/>
      <c r="JN118" s="295"/>
      <c r="JO118" s="295"/>
      <c r="JP118" s="295"/>
      <c r="JQ118" s="295"/>
      <c r="JR118" s="295"/>
      <c r="JS118" s="295"/>
      <c r="JT118" s="295"/>
      <c r="JU118" s="295"/>
      <c r="JV118" s="295"/>
      <c r="JW118" s="295"/>
      <c r="JX118" s="295"/>
      <c r="JY118" s="295"/>
      <c r="JZ118" s="295"/>
      <c r="KA118" s="295"/>
      <c r="KB118" s="295"/>
      <c r="KC118" s="295"/>
      <c r="KD118" s="295"/>
      <c r="KE118" s="295"/>
      <c r="KF118" s="295"/>
      <c r="KG118" s="295"/>
      <c r="KH118" s="295"/>
      <c r="KI118" s="295"/>
      <c r="KJ118" s="295"/>
      <c r="KK118" s="295"/>
      <c r="KL118" s="295"/>
      <c r="KM118" s="295"/>
      <c r="KN118" s="295"/>
      <c r="KO118" s="295"/>
      <c r="KP118" s="295"/>
      <c r="KQ118" s="295"/>
      <c r="KR118" s="295"/>
      <c r="KS118" s="295"/>
      <c r="KT118" s="295"/>
      <c r="KU118" s="295"/>
      <c r="KV118" s="295"/>
      <c r="KW118" s="295"/>
      <c r="KX118" s="295"/>
      <c r="KY118" s="295"/>
      <c r="KZ118" s="295"/>
      <c r="LA118" s="295"/>
      <c r="LB118" s="295"/>
      <c r="LC118" s="295"/>
      <c r="LD118" s="295"/>
      <c r="LE118" s="295"/>
      <c r="LF118" s="295"/>
      <c r="LG118" s="295"/>
      <c r="LH118" s="295"/>
      <c r="LI118" s="295"/>
      <c r="LJ118" s="295"/>
      <c r="LK118" s="295"/>
      <c r="LL118" s="295"/>
      <c r="LM118" s="295"/>
      <c r="LN118" s="295"/>
      <c r="LO118" s="295"/>
      <c r="LP118" s="295"/>
      <c r="LQ118" s="295"/>
      <c r="LR118" s="295"/>
      <c r="LS118" s="295"/>
      <c r="LT118" s="295"/>
      <c r="LU118" s="295"/>
      <c r="LV118" s="295"/>
      <c r="LW118" s="295"/>
      <c r="LX118" s="295"/>
      <c r="LY118" s="295"/>
      <c r="LZ118" s="295"/>
      <c r="MA118" s="295"/>
      <c r="MB118" s="295"/>
      <c r="MC118" s="295"/>
      <c r="MD118" s="295"/>
      <c r="ME118" s="295"/>
      <c r="MF118" s="295"/>
      <c r="MG118" s="295"/>
      <c r="MH118" s="295"/>
      <c r="MI118" s="295"/>
      <c r="MJ118" s="295"/>
      <c r="MK118" s="295"/>
      <c r="ML118" s="295"/>
      <c r="MM118" s="295"/>
      <c r="MN118" s="295"/>
      <c r="MO118" s="295"/>
      <c r="MP118" s="295"/>
      <c r="MQ118" s="295"/>
      <c r="MR118" s="295"/>
      <c r="MS118" s="295"/>
      <c r="MT118" s="295"/>
      <c r="MU118" s="295"/>
      <c r="MV118" s="295"/>
      <c r="MW118" s="295"/>
      <c r="MX118" s="295"/>
      <c r="MY118" s="295"/>
      <c r="MZ118" s="295"/>
      <c r="NA118" s="295"/>
      <c r="NB118" s="295"/>
      <c r="NC118" s="295"/>
      <c r="ND118" s="295"/>
      <c r="NE118" s="295"/>
      <c r="NF118" s="295"/>
      <c r="NG118" s="295"/>
      <c r="NH118" s="295"/>
      <c r="NI118" s="295"/>
      <c r="NJ118" s="295"/>
      <c r="NK118" s="295"/>
      <c r="NL118" s="295"/>
      <c r="NM118" s="295"/>
      <c r="NN118" s="295"/>
      <c r="NO118" s="295"/>
      <c r="NP118" s="295"/>
      <c r="NQ118" s="295"/>
      <c r="NR118" s="295"/>
      <c r="NS118" s="295"/>
      <c r="NT118" s="295"/>
      <c r="NU118" s="295"/>
      <c r="NV118" s="295"/>
      <c r="NW118" s="295"/>
      <c r="NX118" s="295"/>
      <c r="NY118" s="295"/>
      <c r="NZ118" s="295"/>
      <c r="OA118" s="295"/>
      <c r="OB118" s="295"/>
      <c r="OC118" s="295"/>
      <c r="OD118" s="295"/>
      <c r="OE118" s="295"/>
      <c r="OF118" s="295"/>
      <c r="OG118" s="295"/>
      <c r="OH118" s="295"/>
      <c r="OI118" s="295"/>
      <c r="OJ118" s="295"/>
      <c r="OK118" s="295"/>
      <c r="OL118" s="295"/>
      <c r="OM118" s="295"/>
      <c r="ON118" s="295"/>
      <c r="OO118" s="295"/>
      <c r="OP118" s="295"/>
      <c r="OQ118" s="295"/>
      <c r="OR118" s="295"/>
      <c r="OS118" s="295"/>
      <c r="OT118" s="295"/>
      <c r="OU118" s="295"/>
      <c r="OV118" s="295"/>
      <c r="OW118" s="295"/>
      <c r="OX118" s="295"/>
      <c r="OY118" s="295"/>
      <c r="OZ118" s="295"/>
      <c r="PA118" s="295"/>
      <c r="PB118" s="295"/>
      <c r="PC118" s="295"/>
      <c r="PD118" s="295"/>
      <c r="PE118" s="295"/>
      <c r="PF118" s="295"/>
      <c r="PG118" s="295"/>
      <c r="PH118" s="295"/>
      <c r="PI118" s="295"/>
      <c r="PJ118" s="295"/>
      <c r="PK118" s="295"/>
      <c r="PL118" s="295"/>
      <c r="PM118" s="295"/>
      <c r="PN118" s="295"/>
      <c r="PO118" s="295"/>
      <c r="PP118" s="295"/>
      <c r="PQ118" s="295"/>
      <c r="PR118" s="295"/>
      <c r="PS118" s="295"/>
      <c r="PT118" s="295"/>
      <c r="PU118" s="295"/>
      <c r="PV118" s="295"/>
      <c r="PW118" s="295"/>
      <c r="PX118" s="295"/>
      <c r="PY118" s="295"/>
      <c r="PZ118" s="295"/>
      <c r="QA118" s="295"/>
      <c r="QB118" s="295"/>
      <c r="QC118" s="295"/>
      <c r="QD118" s="295"/>
      <c r="QE118" s="295"/>
      <c r="QF118" s="295"/>
      <c r="QG118" s="295"/>
      <c r="QH118" s="295"/>
      <c r="QI118" s="295"/>
      <c r="QJ118" s="295"/>
      <c r="QK118" s="295"/>
      <c r="QL118" s="295"/>
      <c r="QM118" s="295"/>
      <c r="QN118" s="295"/>
      <c r="QO118" s="295"/>
      <c r="QP118" s="295"/>
      <c r="QQ118" s="295"/>
      <c r="QR118" s="295"/>
      <c r="QS118" s="295"/>
      <c r="QT118" s="295"/>
      <c r="QU118" s="295"/>
      <c r="QV118" s="295"/>
      <c r="QW118" s="295"/>
      <c r="QX118" s="295"/>
      <c r="QY118" s="295"/>
      <c r="QZ118" s="295"/>
      <c r="RA118" s="295"/>
      <c r="RB118" s="295"/>
      <c r="RC118" s="295"/>
      <c r="RD118" s="295"/>
      <c r="RE118" s="295"/>
      <c r="RF118" s="295"/>
      <c r="RG118" s="295"/>
      <c r="RH118" s="295"/>
      <c r="RI118" s="295"/>
      <c r="RJ118" s="295"/>
      <c r="RK118" s="295"/>
      <c r="RL118" s="295"/>
      <c r="RM118" s="295"/>
      <c r="RN118" s="295"/>
      <c r="RO118" s="295"/>
      <c r="RP118" s="295"/>
      <c r="RQ118" s="295"/>
      <c r="RR118" s="295"/>
      <c r="RS118" s="295"/>
      <c r="RT118" s="295"/>
      <c r="RU118" s="295"/>
      <c r="RV118" s="295"/>
      <c r="RW118" s="295"/>
      <c r="RX118" s="295"/>
      <c r="RY118" s="295"/>
      <c r="RZ118" s="295"/>
      <c r="SA118" s="295"/>
      <c r="SB118" s="295"/>
      <c r="SC118" s="295"/>
      <c r="SD118" s="295"/>
      <c r="SE118" s="295"/>
      <c r="SF118" s="295"/>
      <c r="SG118" s="295"/>
      <c r="SH118" s="295"/>
      <c r="SI118" s="295"/>
      <c r="SJ118" s="295"/>
      <c r="SK118" s="295"/>
      <c r="SL118" s="295"/>
      <c r="SM118" s="295"/>
      <c r="SN118" s="295"/>
      <c r="SO118" s="295"/>
      <c r="SP118" s="295"/>
      <c r="SQ118" s="295"/>
      <c r="SR118" s="295"/>
      <c r="SS118" s="295"/>
      <c r="ST118" s="295"/>
      <c r="SU118" s="295"/>
      <c r="SV118" s="295"/>
      <c r="SW118" s="295"/>
      <c r="SX118" s="295"/>
      <c r="SY118" s="295"/>
      <c r="SZ118" s="295"/>
      <c r="TA118" s="295"/>
      <c r="TB118" s="295"/>
      <c r="TC118" s="295"/>
      <c r="TD118" s="295"/>
      <c r="TE118" s="295"/>
      <c r="TF118" s="295"/>
      <c r="TG118" s="295"/>
      <c r="TH118" s="295"/>
      <c r="TI118" s="295"/>
      <c r="TJ118" s="295"/>
      <c r="TK118" s="295"/>
      <c r="TL118" s="295"/>
      <c r="TM118" s="295"/>
      <c r="TN118" s="295"/>
      <c r="TO118" s="295"/>
      <c r="TP118" s="295"/>
      <c r="TQ118" s="295"/>
      <c r="TR118" s="295"/>
      <c r="TS118" s="295"/>
      <c r="TT118" s="295"/>
      <c r="TU118" s="295"/>
      <c r="TV118" s="295"/>
      <c r="TW118" s="295"/>
      <c r="TX118" s="295"/>
      <c r="TY118" s="295"/>
      <c r="TZ118" s="295"/>
      <c r="UA118" s="295"/>
      <c r="UB118" s="295"/>
      <c r="UC118" s="295"/>
      <c r="UD118" s="295"/>
      <c r="UE118" s="295"/>
      <c r="UF118" s="295"/>
      <c r="UG118" s="295"/>
      <c r="UH118" s="295"/>
      <c r="UI118" s="295"/>
      <c r="UJ118" s="295"/>
      <c r="UK118" s="295"/>
      <c r="UL118" s="295"/>
      <c r="UM118" s="295"/>
      <c r="UN118" s="295"/>
      <c r="UO118" s="295"/>
      <c r="UP118" s="295"/>
      <c r="UQ118" s="295"/>
      <c r="UR118" s="295"/>
      <c r="US118" s="295"/>
      <c r="UT118" s="295"/>
      <c r="UU118" s="295"/>
      <c r="UV118" s="295"/>
      <c r="UW118" s="295"/>
      <c r="UX118" s="295"/>
      <c r="UY118" s="295"/>
      <c r="UZ118" s="295"/>
      <c r="VA118" s="295"/>
      <c r="VB118" s="295"/>
      <c r="VC118" s="295"/>
      <c r="VD118" s="295"/>
      <c r="VE118" s="295"/>
      <c r="VF118" s="295"/>
      <c r="VG118" s="295"/>
      <c r="VH118" s="295"/>
      <c r="VI118" s="295"/>
      <c r="VJ118" s="295"/>
      <c r="VK118" s="295"/>
      <c r="VL118" s="295"/>
      <c r="VM118" s="295"/>
      <c r="VN118" s="295"/>
      <c r="VO118" s="295"/>
      <c r="VP118" s="295"/>
      <c r="VQ118" s="295"/>
      <c r="VR118" s="295"/>
      <c r="VS118" s="295"/>
      <c r="VT118" s="295"/>
      <c r="VU118" s="295"/>
      <c r="VV118" s="295"/>
      <c r="VW118" s="295"/>
      <c r="VX118" s="295"/>
      <c r="VY118" s="295"/>
      <c r="VZ118" s="295"/>
      <c r="WA118" s="295"/>
      <c r="WB118" s="295"/>
      <c r="WC118" s="295"/>
      <c r="WD118" s="295"/>
      <c r="WE118" s="295"/>
      <c r="WF118" s="295"/>
      <c r="WG118" s="295"/>
      <c r="WH118" s="295"/>
      <c r="WI118" s="295"/>
      <c r="WJ118" s="295"/>
      <c r="WK118" s="295"/>
      <c r="WL118" s="295"/>
      <c r="WM118" s="295"/>
      <c r="WN118" s="295"/>
      <c r="WO118" s="295"/>
      <c r="WP118" s="295"/>
      <c r="WQ118" s="295"/>
      <c r="WR118" s="295"/>
      <c r="WS118" s="295"/>
      <c r="WT118" s="295"/>
      <c r="WU118" s="295"/>
      <c r="WV118" s="295"/>
      <c r="WW118" s="295"/>
      <c r="WX118" s="295"/>
      <c r="WY118" s="295"/>
      <c r="WZ118" s="295"/>
      <c r="XA118" s="295"/>
      <c r="XB118" s="295"/>
      <c r="XC118" s="295"/>
      <c r="XD118" s="295"/>
      <c r="XE118" s="295"/>
      <c r="XF118" s="295"/>
      <c r="XG118" s="295"/>
      <c r="XH118" s="295"/>
      <c r="XI118" s="295"/>
      <c r="XJ118" s="295"/>
      <c r="XK118" s="295"/>
      <c r="XL118" s="295"/>
      <c r="XM118" s="295"/>
      <c r="XN118" s="295"/>
      <c r="XO118" s="295"/>
      <c r="XP118" s="295"/>
      <c r="XQ118" s="295"/>
      <c r="XR118" s="295"/>
      <c r="XS118" s="295"/>
      <c r="XT118" s="295"/>
      <c r="XU118" s="295"/>
      <c r="XV118" s="295"/>
      <c r="XW118" s="295"/>
      <c r="XX118" s="295"/>
      <c r="XY118" s="295"/>
      <c r="XZ118" s="295"/>
      <c r="YA118" s="295"/>
      <c r="YB118" s="295"/>
      <c r="YC118" s="295"/>
      <c r="YD118" s="295"/>
      <c r="YE118" s="295"/>
      <c r="YF118" s="295"/>
      <c r="YG118" s="295"/>
      <c r="YH118" s="295"/>
      <c r="YI118" s="295"/>
      <c r="YJ118" s="295"/>
      <c r="YK118" s="295"/>
      <c r="YL118" s="295"/>
      <c r="YM118" s="295"/>
      <c r="YN118" s="295"/>
      <c r="YO118" s="295"/>
      <c r="YP118" s="295"/>
      <c r="YQ118" s="295"/>
      <c r="YR118" s="295"/>
      <c r="YS118" s="295"/>
      <c r="YT118" s="295"/>
      <c r="YU118" s="295"/>
      <c r="YV118" s="295"/>
      <c r="YW118" s="295"/>
      <c r="YX118" s="295"/>
      <c r="YY118" s="295"/>
      <c r="YZ118" s="295"/>
      <c r="ZA118" s="295"/>
      <c r="ZB118" s="295"/>
      <c r="ZC118" s="295"/>
      <c r="ZD118" s="295"/>
      <c r="ZE118" s="295"/>
      <c r="ZF118" s="295"/>
      <c r="ZG118" s="295"/>
      <c r="ZH118" s="295"/>
      <c r="ZI118" s="295"/>
      <c r="ZJ118" s="295"/>
      <c r="ZK118" s="295"/>
      <c r="ZL118" s="295"/>
      <c r="ZM118" s="295"/>
      <c r="ZN118" s="295"/>
      <c r="ZO118" s="295"/>
      <c r="ZP118" s="295"/>
      <c r="ZQ118" s="295"/>
      <c r="ZR118" s="295"/>
      <c r="ZS118" s="295"/>
      <c r="ZT118" s="295"/>
      <c r="ZU118" s="295"/>
      <c r="ZV118" s="295"/>
      <c r="ZW118" s="295"/>
      <c r="ZX118" s="295"/>
      <c r="ZY118" s="295"/>
      <c r="ZZ118" s="295"/>
      <c r="AAA118" s="295"/>
      <c r="AAB118" s="295"/>
      <c r="AAC118" s="295"/>
      <c r="AAD118" s="295"/>
      <c r="AAE118" s="295"/>
      <c r="AAF118" s="295"/>
      <c r="AAG118" s="295"/>
      <c r="AAH118" s="295"/>
      <c r="AAI118" s="295"/>
      <c r="AAJ118" s="295"/>
      <c r="AAK118" s="295"/>
      <c r="AAL118" s="295"/>
      <c r="AAM118" s="295"/>
      <c r="AAN118" s="295"/>
      <c r="AAO118" s="295"/>
      <c r="AAP118" s="295"/>
      <c r="AAQ118" s="295"/>
      <c r="AAR118" s="295"/>
      <c r="AAS118" s="295"/>
      <c r="AAT118" s="295"/>
      <c r="AAU118" s="295"/>
      <c r="AAV118" s="295"/>
      <c r="AAW118" s="295"/>
      <c r="AAX118" s="295"/>
      <c r="AAY118" s="295"/>
      <c r="AAZ118" s="295"/>
      <c r="ABA118" s="295"/>
      <c r="ABB118" s="295"/>
      <c r="ABC118" s="295"/>
      <c r="ABD118" s="295"/>
      <c r="ABE118" s="295"/>
      <c r="ABF118" s="295"/>
      <c r="ABG118" s="295"/>
      <c r="ABH118" s="295"/>
      <c r="ABI118" s="295"/>
      <c r="ABJ118" s="295"/>
      <c r="ABK118" s="295"/>
      <c r="ABL118" s="295"/>
      <c r="ABM118" s="295"/>
      <c r="ABN118" s="295"/>
      <c r="ABO118" s="295"/>
      <c r="ABP118" s="295"/>
      <c r="ABQ118" s="295"/>
      <c r="ABR118" s="295"/>
      <c r="ABS118" s="295"/>
      <c r="ABT118" s="295"/>
      <c r="ABU118" s="295"/>
      <c r="ABV118" s="295"/>
      <c r="ABW118" s="295"/>
      <c r="ABX118" s="295"/>
      <c r="ABY118" s="295"/>
      <c r="ABZ118" s="295"/>
      <c r="ACA118" s="295"/>
      <c r="ACB118" s="295"/>
      <c r="ACC118" s="295"/>
      <c r="ACD118" s="295"/>
      <c r="ACE118" s="295"/>
      <c r="ACF118" s="295"/>
      <c r="ACG118" s="295"/>
      <c r="ACH118" s="295"/>
      <c r="ACI118" s="295"/>
      <c r="ACJ118" s="295"/>
      <c r="ACK118" s="295"/>
      <c r="ACL118" s="295"/>
      <c r="ACM118" s="295"/>
      <c r="ACN118" s="295"/>
      <c r="ACO118" s="295"/>
      <c r="ACP118" s="295"/>
      <c r="ACQ118" s="295"/>
      <c r="ACR118" s="295"/>
      <c r="ACS118" s="295"/>
      <c r="ACT118" s="295"/>
      <c r="ACU118" s="295"/>
      <c r="ACV118" s="295"/>
      <c r="ACW118" s="295"/>
      <c r="ACX118" s="295"/>
      <c r="ACY118" s="295"/>
      <c r="ACZ118" s="295"/>
      <c r="ADA118" s="295"/>
      <c r="ADB118" s="295"/>
      <c r="ADC118" s="295"/>
      <c r="ADD118" s="295"/>
      <c r="ADE118" s="295"/>
      <c r="ADF118" s="295"/>
      <c r="ADG118" s="295"/>
      <c r="ADH118" s="295"/>
      <c r="ADI118" s="295"/>
      <c r="ADJ118" s="295"/>
      <c r="ADK118" s="295"/>
      <c r="ADL118" s="295"/>
      <c r="ADM118" s="295"/>
      <c r="ADN118" s="295"/>
      <c r="ADO118" s="295"/>
      <c r="ADP118" s="295"/>
      <c r="ADQ118" s="295"/>
      <c r="ADR118" s="295"/>
      <c r="ADS118" s="295"/>
      <c r="ADT118" s="295"/>
      <c r="ADU118" s="295"/>
      <c r="ADV118" s="295"/>
      <c r="ADW118" s="295"/>
      <c r="ADX118" s="295"/>
      <c r="ADY118" s="295"/>
      <c r="ADZ118" s="295"/>
      <c r="AEA118" s="295"/>
      <c r="AEB118" s="295"/>
      <c r="AEC118" s="295"/>
      <c r="AED118" s="295"/>
      <c r="AEE118" s="295"/>
      <c r="AEF118" s="295"/>
      <c r="AEG118" s="295"/>
      <c r="AEH118" s="295"/>
      <c r="AEI118" s="295"/>
      <c r="AEJ118" s="295"/>
      <c r="AEK118" s="295"/>
      <c r="AEL118" s="295"/>
      <c r="AEM118" s="295"/>
      <c r="AEN118" s="295"/>
      <c r="AEO118" s="295"/>
      <c r="AEP118" s="295"/>
      <c r="AEQ118" s="295"/>
      <c r="AER118" s="295"/>
      <c r="AES118" s="295"/>
      <c r="AET118" s="295"/>
      <c r="AEU118" s="295"/>
      <c r="AEV118" s="295"/>
      <c r="AEW118" s="295"/>
      <c r="AEX118" s="295"/>
      <c r="AEY118" s="295"/>
      <c r="AEZ118" s="295"/>
      <c r="AFA118" s="295"/>
      <c r="AFB118" s="295"/>
      <c r="AFC118" s="295"/>
      <c r="AFD118" s="295"/>
      <c r="AFE118" s="295"/>
      <c r="AFF118" s="295"/>
      <c r="AFG118" s="295"/>
      <c r="AFH118" s="295"/>
      <c r="AFI118" s="295"/>
      <c r="AFJ118" s="295"/>
      <c r="AFK118" s="295"/>
      <c r="AFL118" s="295"/>
      <c r="AFM118" s="295"/>
      <c r="AFN118" s="295"/>
      <c r="AFO118" s="295"/>
      <c r="AFP118" s="295"/>
      <c r="AFQ118" s="295"/>
      <c r="AFR118" s="295"/>
      <c r="AFS118" s="295"/>
      <c r="AFT118" s="295"/>
      <c r="AFU118" s="295"/>
      <c r="AFV118" s="295"/>
      <c r="AFW118" s="295"/>
      <c r="AFX118" s="295"/>
      <c r="AFY118" s="295"/>
      <c r="AFZ118" s="295"/>
      <c r="AGA118" s="295"/>
      <c r="AGB118" s="295"/>
      <c r="AGC118" s="295"/>
      <c r="AGD118" s="295"/>
      <c r="AGE118" s="295"/>
      <c r="AGF118" s="295"/>
      <c r="AGG118" s="295"/>
      <c r="AGH118" s="295"/>
      <c r="AGI118" s="295"/>
      <c r="AGJ118" s="295"/>
      <c r="AGK118" s="295"/>
      <c r="AGL118" s="295"/>
      <c r="AGM118" s="295"/>
      <c r="AGN118" s="295"/>
      <c r="AGO118" s="295"/>
      <c r="AGP118" s="295"/>
      <c r="AGQ118" s="295"/>
      <c r="AGR118" s="295"/>
      <c r="AGS118" s="295"/>
      <c r="AGT118" s="295"/>
      <c r="AGU118" s="295"/>
      <c r="AGV118" s="295"/>
      <c r="AGW118" s="295"/>
      <c r="AGX118" s="295"/>
      <c r="AGY118" s="295"/>
      <c r="AGZ118" s="295"/>
      <c r="AHA118" s="295"/>
      <c r="AHB118" s="295"/>
      <c r="AHC118" s="295"/>
      <c r="AHD118" s="295"/>
      <c r="AHE118" s="295"/>
      <c r="AHF118" s="295"/>
      <c r="AHG118" s="295"/>
      <c r="AHH118" s="295"/>
      <c r="AHI118" s="295"/>
      <c r="AHJ118" s="295"/>
      <c r="AHK118" s="295"/>
      <c r="AHL118" s="295"/>
      <c r="AHM118" s="295"/>
      <c r="AHN118" s="295"/>
      <c r="AHO118" s="295"/>
      <c r="AHP118" s="295"/>
      <c r="AHQ118" s="295"/>
      <c r="AHR118" s="295"/>
      <c r="AHS118" s="295"/>
      <c r="AHT118" s="295"/>
      <c r="AHU118" s="295"/>
      <c r="AHV118" s="295"/>
      <c r="AHW118" s="295"/>
      <c r="AHX118" s="295"/>
      <c r="AHY118" s="295"/>
      <c r="AHZ118" s="295"/>
      <c r="AIA118" s="295"/>
      <c r="AIB118" s="295"/>
      <c r="AIC118" s="295"/>
      <c r="AID118" s="295"/>
      <c r="AIE118" s="295"/>
      <c r="AIF118" s="295"/>
      <c r="AIG118" s="295"/>
      <c r="AIH118" s="295"/>
      <c r="AII118" s="295"/>
      <c r="AIJ118" s="295"/>
      <c r="AIK118" s="295"/>
      <c r="AIL118" s="295"/>
      <c r="AIM118" s="295"/>
      <c r="AIN118" s="295"/>
      <c r="AIO118" s="295"/>
      <c r="AIP118" s="295"/>
      <c r="AIQ118" s="295"/>
      <c r="AIR118" s="295"/>
      <c r="AIS118" s="295"/>
      <c r="AIT118" s="295"/>
      <c r="AIU118" s="295"/>
      <c r="AIV118" s="295"/>
      <c r="AIW118" s="295"/>
      <c r="AIX118" s="295"/>
      <c r="AIY118" s="295"/>
      <c r="AIZ118" s="295"/>
      <c r="AJA118" s="295"/>
      <c r="AJB118" s="295"/>
      <c r="AJC118" s="295"/>
      <c r="AJD118" s="295"/>
      <c r="AJE118" s="295"/>
      <c r="AJF118" s="295"/>
      <c r="AJG118" s="295"/>
      <c r="AJH118" s="295"/>
      <c r="AJI118" s="295"/>
      <c r="AJJ118" s="295"/>
      <c r="AJK118" s="295"/>
      <c r="AJL118" s="295"/>
      <c r="AJM118" s="295"/>
      <c r="AJN118" s="295"/>
      <c r="AJO118" s="295"/>
      <c r="AJP118" s="295"/>
      <c r="AJQ118" s="295"/>
      <c r="AJR118" s="295"/>
      <c r="AJS118" s="295"/>
      <c r="AJT118" s="295"/>
      <c r="AJU118" s="295"/>
      <c r="AJV118" s="295"/>
      <c r="AJW118" s="295"/>
      <c r="AJX118" s="295"/>
      <c r="AJY118" s="295"/>
      <c r="AJZ118" s="295"/>
      <c r="AKA118" s="295"/>
      <c r="AKB118" s="295"/>
      <c r="AKC118" s="295"/>
      <c r="AKD118" s="295"/>
      <c r="AKE118" s="295"/>
      <c r="AKF118" s="295"/>
      <c r="AKG118" s="295"/>
      <c r="AKH118" s="295"/>
      <c r="AKI118" s="295"/>
      <c r="AKJ118" s="295"/>
      <c r="AKK118" s="295"/>
      <c r="AKL118" s="295"/>
      <c r="AKM118" s="295"/>
      <c r="AKN118" s="295"/>
      <c r="AKO118" s="295"/>
      <c r="AKP118" s="295"/>
      <c r="AKQ118" s="295"/>
      <c r="AKR118" s="295"/>
      <c r="AKS118" s="295"/>
      <c r="AKT118" s="295"/>
      <c r="AKU118" s="295"/>
      <c r="AKV118" s="295"/>
      <c r="AKW118" s="295"/>
      <c r="AKX118" s="295"/>
      <c r="AKY118" s="295"/>
      <c r="AKZ118" s="295"/>
      <c r="ALA118" s="295"/>
      <c r="ALB118" s="295"/>
      <c r="ALC118" s="295"/>
      <c r="ALD118" s="295"/>
      <c r="ALE118" s="295"/>
      <c r="ALF118" s="295"/>
      <c r="ALG118" s="295"/>
      <c r="ALH118" s="295"/>
      <c r="ALI118" s="295"/>
      <c r="ALJ118" s="295"/>
      <c r="ALK118" s="295"/>
      <c r="ALL118" s="295"/>
      <c r="ALM118" s="295"/>
      <c r="ALN118" s="295"/>
      <c r="ALO118" s="295"/>
      <c r="ALP118" s="295"/>
      <c r="ALQ118" s="295"/>
      <c r="ALR118" s="295"/>
      <c r="ALS118" s="295"/>
      <c r="ALT118" s="295"/>
      <c r="ALU118" s="295"/>
      <c r="ALV118" s="295"/>
      <c r="ALW118" s="295"/>
      <c r="ALX118" s="295"/>
      <c r="ALY118" s="295"/>
      <c r="ALZ118" s="295"/>
      <c r="AMA118" s="295"/>
      <c r="AMB118" s="295"/>
    </row>
    <row r="119" spans="1:1016" customFormat="1" ht="32.25" customHeight="1">
      <c r="B119" s="276" t="s">
        <v>216</v>
      </c>
      <c r="C119" s="284" t="s">
        <v>41</v>
      </c>
      <c r="D119" s="278">
        <v>48004</v>
      </c>
      <c r="E119" s="288" t="s">
        <v>217</v>
      </c>
      <c r="F119" s="277" t="s">
        <v>44</v>
      </c>
      <c r="G119" s="280">
        <f>'Lista-SPDA'!E20</f>
        <v>8</v>
      </c>
      <c r="H119" s="281">
        <f t="shared" si="21"/>
        <v>211.65</v>
      </c>
      <c r="I119" s="294">
        <f t="shared" si="19"/>
        <v>1693.2</v>
      </c>
      <c r="J119" s="295"/>
      <c r="K119" s="296">
        <v>158.84</v>
      </c>
      <c r="L119" s="254">
        <f t="shared" si="20"/>
        <v>211.65</v>
      </c>
      <c r="M119" s="295"/>
      <c r="N119" s="297"/>
      <c r="O119" s="298"/>
      <c r="P119" s="295"/>
      <c r="Q119" s="295"/>
      <c r="R119" s="295"/>
      <c r="S119" s="295"/>
      <c r="T119" s="295"/>
      <c r="U119" s="295"/>
      <c r="V119" s="295"/>
      <c r="W119" s="295"/>
      <c r="X119" s="295"/>
      <c r="Y119" s="295"/>
      <c r="Z119" s="295"/>
      <c r="AA119" s="295"/>
      <c r="AB119" s="295"/>
      <c r="AC119" s="295"/>
      <c r="AD119" s="295"/>
      <c r="AE119" s="295"/>
      <c r="AF119" s="295"/>
      <c r="AG119" s="295"/>
      <c r="AH119" s="295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5"/>
      <c r="AS119" s="295"/>
      <c r="AT119" s="295"/>
      <c r="AU119" s="295"/>
      <c r="AV119" s="295"/>
      <c r="AW119" s="295"/>
      <c r="AX119" s="295"/>
      <c r="AY119" s="295"/>
      <c r="AZ119" s="295"/>
      <c r="BA119" s="295"/>
      <c r="BB119" s="295"/>
      <c r="BC119" s="295"/>
      <c r="BD119" s="295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5"/>
      <c r="BO119" s="295"/>
      <c r="BP119" s="295"/>
      <c r="BQ119" s="295"/>
      <c r="BR119" s="295"/>
      <c r="BS119" s="295"/>
      <c r="BT119" s="295"/>
      <c r="BU119" s="295"/>
      <c r="BV119" s="295"/>
      <c r="BW119" s="295"/>
      <c r="BX119" s="295"/>
      <c r="BY119" s="295"/>
      <c r="BZ119" s="295"/>
      <c r="CA119" s="295"/>
      <c r="CB119" s="295"/>
      <c r="CC119" s="295"/>
      <c r="CD119" s="295"/>
      <c r="CE119" s="295"/>
      <c r="CF119" s="295"/>
      <c r="CG119" s="295"/>
      <c r="CH119" s="295"/>
      <c r="CI119" s="295"/>
      <c r="CJ119" s="295"/>
      <c r="CK119" s="295"/>
      <c r="CL119" s="295"/>
      <c r="CM119" s="295"/>
      <c r="CN119" s="295"/>
      <c r="CO119" s="295"/>
      <c r="CP119" s="295"/>
      <c r="CQ119" s="295"/>
      <c r="CR119" s="295"/>
      <c r="CS119" s="295"/>
      <c r="CT119" s="295"/>
      <c r="CU119" s="295"/>
      <c r="CV119" s="295"/>
      <c r="CW119" s="295"/>
      <c r="CX119" s="295"/>
      <c r="CY119" s="295"/>
      <c r="CZ119" s="295"/>
      <c r="DA119" s="295"/>
      <c r="DB119" s="295"/>
      <c r="DC119" s="295"/>
      <c r="DD119" s="295"/>
      <c r="DE119" s="295"/>
      <c r="DF119" s="295"/>
      <c r="DG119" s="295"/>
      <c r="DH119" s="295"/>
      <c r="DI119" s="295"/>
      <c r="DJ119" s="295"/>
      <c r="DK119" s="295"/>
      <c r="DL119" s="295"/>
      <c r="DM119" s="295"/>
      <c r="DN119" s="295"/>
      <c r="DO119" s="295"/>
      <c r="DP119" s="295"/>
      <c r="DQ119" s="295"/>
      <c r="DR119" s="295"/>
      <c r="DS119" s="295"/>
      <c r="DT119" s="295"/>
      <c r="DU119" s="295"/>
      <c r="DV119" s="295"/>
      <c r="DW119" s="295"/>
      <c r="DX119" s="295"/>
      <c r="DY119" s="295"/>
      <c r="DZ119" s="295"/>
      <c r="EA119" s="295"/>
      <c r="EB119" s="295"/>
      <c r="EC119" s="295"/>
      <c r="ED119" s="295"/>
      <c r="EE119" s="295"/>
      <c r="EF119" s="295"/>
      <c r="EG119" s="295"/>
      <c r="EH119" s="295"/>
      <c r="EI119" s="295"/>
      <c r="EJ119" s="295"/>
      <c r="EK119" s="295"/>
      <c r="EL119" s="295"/>
      <c r="EM119" s="295"/>
      <c r="EN119" s="295"/>
      <c r="EO119" s="295"/>
      <c r="EP119" s="295"/>
      <c r="EQ119" s="295"/>
      <c r="ER119" s="295"/>
      <c r="ES119" s="295"/>
      <c r="ET119" s="295"/>
      <c r="EU119" s="295"/>
      <c r="EV119" s="295"/>
      <c r="EW119" s="295"/>
      <c r="EX119" s="295"/>
      <c r="EY119" s="295"/>
      <c r="EZ119" s="295"/>
      <c r="FA119" s="295"/>
      <c r="FB119" s="295"/>
      <c r="FC119" s="295"/>
      <c r="FD119" s="295"/>
      <c r="FE119" s="295"/>
      <c r="FF119" s="295"/>
      <c r="FG119" s="295"/>
      <c r="FH119" s="295"/>
      <c r="FI119" s="295"/>
      <c r="FJ119" s="295"/>
      <c r="FK119" s="295"/>
      <c r="FL119" s="295"/>
      <c r="FM119" s="295"/>
      <c r="FN119" s="295"/>
      <c r="FO119" s="295"/>
      <c r="FP119" s="295"/>
      <c r="FQ119" s="295"/>
      <c r="FR119" s="295"/>
      <c r="FS119" s="295"/>
      <c r="FT119" s="295"/>
      <c r="FU119" s="295"/>
      <c r="FV119" s="295"/>
      <c r="FW119" s="295"/>
      <c r="FX119" s="295"/>
      <c r="FY119" s="295"/>
      <c r="FZ119" s="295"/>
      <c r="GA119" s="295"/>
      <c r="GB119" s="295"/>
      <c r="GC119" s="295"/>
      <c r="GD119" s="295"/>
      <c r="GE119" s="295"/>
      <c r="GF119" s="295"/>
      <c r="GG119" s="295"/>
      <c r="GH119" s="295"/>
      <c r="GI119" s="295"/>
      <c r="GJ119" s="295"/>
      <c r="GK119" s="295"/>
      <c r="GL119" s="295"/>
      <c r="GM119" s="295"/>
      <c r="GN119" s="295"/>
      <c r="GO119" s="295"/>
      <c r="GP119" s="295"/>
      <c r="GQ119" s="295"/>
      <c r="GR119" s="295"/>
      <c r="GS119" s="295"/>
      <c r="GT119" s="295"/>
      <c r="GU119" s="295"/>
      <c r="GV119" s="295"/>
      <c r="GW119" s="295"/>
      <c r="GX119" s="295"/>
      <c r="GY119" s="295"/>
      <c r="GZ119" s="295"/>
      <c r="HA119" s="295"/>
      <c r="HB119" s="295"/>
      <c r="HC119" s="295"/>
      <c r="HD119" s="295"/>
      <c r="HE119" s="295"/>
      <c r="HF119" s="295"/>
      <c r="HG119" s="295"/>
      <c r="HH119" s="295"/>
      <c r="HI119" s="295"/>
      <c r="HJ119" s="295"/>
      <c r="HK119" s="295"/>
      <c r="HL119" s="295"/>
      <c r="HM119" s="295"/>
      <c r="HN119" s="295"/>
      <c r="HO119" s="295"/>
      <c r="HP119" s="295"/>
      <c r="HQ119" s="295"/>
      <c r="HR119" s="295"/>
      <c r="HS119" s="295"/>
      <c r="HT119" s="295"/>
      <c r="HU119" s="295"/>
      <c r="HV119" s="295"/>
      <c r="HW119" s="295"/>
      <c r="HX119" s="295"/>
      <c r="HY119" s="295"/>
      <c r="HZ119" s="295"/>
      <c r="IA119" s="295"/>
      <c r="IB119" s="295"/>
      <c r="IC119" s="295"/>
      <c r="ID119" s="295"/>
      <c r="IE119" s="295"/>
      <c r="IF119" s="295"/>
      <c r="IG119" s="295"/>
      <c r="IH119" s="295"/>
      <c r="II119" s="295"/>
      <c r="IJ119" s="295"/>
      <c r="IK119" s="295"/>
      <c r="IL119" s="295"/>
      <c r="IM119" s="295"/>
      <c r="IN119" s="295"/>
      <c r="IO119" s="295"/>
      <c r="IP119" s="295"/>
      <c r="IQ119" s="295"/>
      <c r="IR119" s="295"/>
      <c r="IS119" s="295"/>
      <c r="IT119" s="295"/>
      <c r="IU119" s="295"/>
      <c r="IV119" s="295"/>
      <c r="IW119" s="295"/>
      <c r="IX119" s="295"/>
      <c r="IY119" s="295"/>
      <c r="IZ119" s="295"/>
      <c r="JA119" s="295"/>
      <c r="JB119" s="295"/>
      <c r="JC119" s="295"/>
      <c r="JD119" s="295"/>
      <c r="JE119" s="295"/>
      <c r="JF119" s="295"/>
      <c r="JG119" s="295"/>
      <c r="JH119" s="295"/>
      <c r="JI119" s="295"/>
      <c r="JJ119" s="295"/>
      <c r="JK119" s="295"/>
      <c r="JL119" s="295"/>
      <c r="JM119" s="295"/>
      <c r="JN119" s="295"/>
      <c r="JO119" s="295"/>
      <c r="JP119" s="295"/>
      <c r="JQ119" s="295"/>
      <c r="JR119" s="295"/>
      <c r="JS119" s="295"/>
      <c r="JT119" s="295"/>
      <c r="JU119" s="295"/>
      <c r="JV119" s="295"/>
      <c r="JW119" s="295"/>
      <c r="JX119" s="295"/>
      <c r="JY119" s="295"/>
      <c r="JZ119" s="295"/>
      <c r="KA119" s="295"/>
      <c r="KB119" s="295"/>
      <c r="KC119" s="295"/>
      <c r="KD119" s="295"/>
      <c r="KE119" s="295"/>
      <c r="KF119" s="295"/>
      <c r="KG119" s="295"/>
      <c r="KH119" s="295"/>
      <c r="KI119" s="295"/>
      <c r="KJ119" s="295"/>
      <c r="KK119" s="295"/>
      <c r="KL119" s="295"/>
      <c r="KM119" s="295"/>
      <c r="KN119" s="295"/>
      <c r="KO119" s="295"/>
      <c r="KP119" s="295"/>
      <c r="KQ119" s="295"/>
      <c r="KR119" s="295"/>
      <c r="KS119" s="295"/>
      <c r="KT119" s="295"/>
      <c r="KU119" s="295"/>
      <c r="KV119" s="295"/>
      <c r="KW119" s="295"/>
      <c r="KX119" s="295"/>
      <c r="KY119" s="295"/>
      <c r="KZ119" s="295"/>
      <c r="LA119" s="295"/>
      <c r="LB119" s="295"/>
      <c r="LC119" s="295"/>
      <c r="LD119" s="295"/>
      <c r="LE119" s="295"/>
      <c r="LF119" s="295"/>
      <c r="LG119" s="295"/>
      <c r="LH119" s="295"/>
      <c r="LI119" s="295"/>
      <c r="LJ119" s="295"/>
      <c r="LK119" s="295"/>
      <c r="LL119" s="295"/>
      <c r="LM119" s="295"/>
      <c r="LN119" s="295"/>
      <c r="LO119" s="295"/>
      <c r="LP119" s="295"/>
      <c r="LQ119" s="295"/>
      <c r="LR119" s="295"/>
      <c r="LS119" s="295"/>
      <c r="LT119" s="295"/>
      <c r="LU119" s="295"/>
      <c r="LV119" s="295"/>
      <c r="LW119" s="295"/>
      <c r="LX119" s="295"/>
      <c r="LY119" s="295"/>
      <c r="LZ119" s="295"/>
      <c r="MA119" s="295"/>
      <c r="MB119" s="295"/>
      <c r="MC119" s="295"/>
      <c r="MD119" s="295"/>
      <c r="ME119" s="295"/>
      <c r="MF119" s="295"/>
      <c r="MG119" s="295"/>
      <c r="MH119" s="295"/>
      <c r="MI119" s="295"/>
      <c r="MJ119" s="295"/>
      <c r="MK119" s="295"/>
      <c r="ML119" s="295"/>
      <c r="MM119" s="295"/>
      <c r="MN119" s="295"/>
      <c r="MO119" s="295"/>
      <c r="MP119" s="295"/>
      <c r="MQ119" s="295"/>
      <c r="MR119" s="295"/>
      <c r="MS119" s="295"/>
      <c r="MT119" s="295"/>
      <c r="MU119" s="295"/>
      <c r="MV119" s="295"/>
      <c r="MW119" s="295"/>
      <c r="MX119" s="295"/>
      <c r="MY119" s="295"/>
      <c r="MZ119" s="295"/>
      <c r="NA119" s="295"/>
      <c r="NB119" s="295"/>
      <c r="NC119" s="295"/>
      <c r="ND119" s="295"/>
      <c r="NE119" s="295"/>
      <c r="NF119" s="295"/>
      <c r="NG119" s="295"/>
      <c r="NH119" s="295"/>
      <c r="NI119" s="295"/>
      <c r="NJ119" s="295"/>
      <c r="NK119" s="295"/>
      <c r="NL119" s="295"/>
      <c r="NM119" s="295"/>
      <c r="NN119" s="295"/>
      <c r="NO119" s="295"/>
      <c r="NP119" s="295"/>
      <c r="NQ119" s="295"/>
      <c r="NR119" s="295"/>
      <c r="NS119" s="295"/>
      <c r="NT119" s="295"/>
      <c r="NU119" s="295"/>
      <c r="NV119" s="295"/>
      <c r="NW119" s="295"/>
      <c r="NX119" s="295"/>
      <c r="NY119" s="295"/>
      <c r="NZ119" s="295"/>
      <c r="OA119" s="295"/>
      <c r="OB119" s="295"/>
      <c r="OC119" s="295"/>
      <c r="OD119" s="295"/>
      <c r="OE119" s="295"/>
      <c r="OF119" s="295"/>
      <c r="OG119" s="295"/>
      <c r="OH119" s="295"/>
      <c r="OI119" s="295"/>
      <c r="OJ119" s="295"/>
      <c r="OK119" s="295"/>
      <c r="OL119" s="295"/>
      <c r="OM119" s="295"/>
      <c r="ON119" s="295"/>
      <c r="OO119" s="295"/>
      <c r="OP119" s="295"/>
      <c r="OQ119" s="295"/>
      <c r="OR119" s="295"/>
      <c r="OS119" s="295"/>
      <c r="OT119" s="295"/>
      <c r="OU119" s="295"/>
      <c r="OV119" s="295"/>
      <c r="OW119" s="295"/>
      <c r="OX119" s="295"/>
      <c r="OY119" s="295"/>
      <c r="OZ119" s="295"/>
      <c r="PA119" s="295"/>
      <c r="PB119" s="295"/>
      <c r="PC119" s="295"/>
      <c r="PD119" s="295"/>
      <c r="PE119" s="295"/>
      <c r="PF119" s="295"/>
      <c r="PG119" s="295"/>
      <c r="PH119" s="295"/>
      <c r="PI119" s="295"/>
      <c r="PJ119" s="295"/>
      <c r="PK119" s="295"/>
      <c r="PL119" s="295"/>
      <c r="PM119" s="295"/>
      <c r="PN119" s="295"/>
      <c r="PO119" s="295"/>
      <c r="PP119" s="295"/>
      <c r="PQ119" s="295"/>
      <c r="PR119" s="295"/>
      <c r="PS119" s="295"/>
      <c r="PT119" s="295"/>
      <c r="PU119" s="295"/>
      <c r="PV119" s="295"/>
      <c r="PW119" s="295"/>
      <c r="PX119" s="295"/>
      <c r="PY119" s="295"/>
      <c r="PZ119" s="295"/>
      <c r="QA119" s="295"/>
      <c r="QB119" s="295"/>
      <c r="QC119" s="295"/>
      <c r="QD119" s="295"/>
      <c r="QE119" s="295"/>
      <c r="QF119" s="295"/>
      <c r="QG119" s="295"/>
      <c r="QH119" s="295"/>
      <c r="QI119" s="295"/>
      <c r="QJ119" s="295"/>
      <c r="QK119" s="295"/>
      <c r="QL119" s="295"/>
      <c r="QM119" s="295"/>
      <c r="QN119" s="295"/>
      <c r="QO119" s="295"/>
      <c r="QP119" s="295"/>
      <c r="QQ119" s="295"/>
      <c r="QR119" s="295"/>
      <c r="QS119" s="295"/>
      <c r="QT119" s="295"/>
      <c r="QU119" s="295"/>
      <c r="QV119" s="295"/>
      <c r="QW119" s="295"/>
      <c r="QX119" s="295"/>
      <c r="QY119" s="295"/>
      <c r="QZ119" s="295"/>
      <c r="RA119" s="295"/>
      <c r="RB119" s="295"/>
      <c r="RC119" s="295"/>
      <c r="RD119" s="295"/>
      <c r="RE119" s="295"/>
      <c r="RF119" s="295"/>
      <c r="RG119" s="295"/>
      <c r="RH119" s="295"/>
      <c r="RI119" s="295"/>
      <c r="RJ119" s="295"/>
      <c r="RK119" s="295"/>
      <c r="RL119" s="295"/>
      <c r="RM119" s="295"/>
      <c r="RN119" s="295"/>
      <c r="RO119" s="295"/>
      <c r="RP119" s="295"/>
      <c r="RQ119" s="295"/>
      <c r="RR119" s="295"/>
      <c r="RS119" s="295"/>
      <c r="RT119" s="295"/>
      <c r="RU119" s="295"/>
      <c r="RV119" s="295"/>
      <c r="RW119" s="295"/>
      <c r="RX119" s="295"/>
      <c r="RY119" s="295"/>
      <c r="RZ119" s="295"/>
      <c r="SA119" s="295"/>
      <c r="SB119" s="295"/>
      <c r="SC119" s="295"/>
      <c r="SD119" s="295"/>
      <c r="SE119" s="295"/>
      <c r="SF119" s="295"/>
      <c r="SG119" s="295"/>
      <c r="SH119" s="295"/>
      <c r="SI119" s="295"/>
      <c r="SJ119" s="295"/>
      <c r="SK119" s="295"/>
      <c r="SL119" s="295"/>
      <c r="SM119" s="295"/>
      <c r="SN119" s="295"/>
      <c r="SO119" s="295"/>
      <c r="SP119" s="295"/>
      <c r="SQ119" s="295"/>
      <c r="SR119" s="295"/>
      <c r="SS119" s="295"/>
      <c r="ST119" s="295"/>
      <c r="SU119" s="295"/>
      <c r="SV119" s="295"/>
      <c r="SW119" s="295"/>
      <c r="SX119" s="295"/>
      <c r="SY119" s="295"/>
      <c r="SZ119" s="295"/>
      <c r="TA119" s="295"/>
      <c r="TB119" s="295"/>
      <c r="TC119" s="295"/>
      <c r="TD119" s="295"/>
      <c r="TE119" s="295"/>
      <c r="TF119" s="295"/>
      <c r="TG119" s="295"/>
      <c r="TH119" s="295"/>
      <c r="TI119" s="295"/>
      <c r="TJ119" s="295"/>
      <c r="TK119" s="295"/>
      <c r="TL119" s="295"/>
      <c r="TM119" s="295"/>
      <c r="TN119" s="295"/>
      <c r="TO119" s="295"/>
      <c r="TP119" s="295"/>
      <c r="TQ119" s="295"/>
      <c r="TR119" s="295"/>
      <c r="TS119" s="295"/>
      <c r="TT119" s="295"/>
      <c r="TU119" s="295"/>
      <c r="TV119" s="295"/>
      <c r="TW119" s="295"/>
      <c r="TX119" s="295"/>
      <c r="TY119" s="295"/>
      <c r="TZ119" s="295"/>
      <c r="UA119" s="295"/>
      <c r="UB119" s="295"/>
      <c r="UC119" s="295"/>
      <c r="UD119" s="295"/>
      <c r="UE119" s="295"/>
      <c r="UF119" s="295"/>
      <c r="UG119" s="295"/>
      <c r="UH119" s="295"/>
      <c r="UI119" s="295"/>
      <c r="UJ119" s="295"/>
      <c r="UK119" s="295"/>
      <c r="UL119" s="295"/>
      <c r="UM119" s="295"/>
      <c r="UN119" s="295"/>
      <c r="UO119" s="295"/>
      <c r="UP119" s="295"/>
      <c r="UQ119" s="295"/>
      <c r="UR119" s="295"/>
      <c r="US119" s="295"/>
      <c r="UT119" s="295"/>
      <c r="UU119" s="295"/>
      <c r="UV119" s="295"/>
      <c r="UW119" s="295"/>
      <c r="UX119" s="295"/>
      <c r="UY119" s="295"/>
      <c r="UZ119" s="295"/>
      <c r="VA119" s="295"/>
      <c r="VB119" s="295"/>
      <c r="VC119" s="295"/>
      <c r="VD119" s="295"/>
      <c r="VE119" s="295"/>
      <c r="VF119" s="295"/>
      <c r="VG119" s="295"/>
      <c r="VH119" s="295"/>
      <c r="VI119" s="295"/>
      <c r="VJ119" s="295"/>
      <c r="VK119" s="295"/>
      <c r="VL119" s="295"/>
      <c r="VM119" s="295"/>
      <c r="VN119" s="295"/>
      <c r="VO119" s="295"/>
      <c r="VP119" s="295"/>
      <c r="VQ119" s="295"/>
      <c r="VR119" s="295"/>
      <c r="VS119" s="295"/>
      <c r="VT119" s="295"/>
      <c r="VU119" s="295"/>
      <c r="VV119" s="295"/>
      <c r="VW119" s="295"/>
      <c r="VX119" s="295"/>
      <c r="VY119" s="295"/>
      <c r="VZ119" s="295"/>
      <c r="WA119" s="295"/>
      <c r="WB119" s="295"/>
      <c r="WC119" s="295"/>
      <c r="WD119" s="295"/>
      <c r="WE119" s="295"/>
      <c r="WF119" s="295"/>
      <c r="WG119" s="295"/>
      <c r="WH119" s="295"/>
      <c r="WI119" s="295"/>
      <c r="WJ119" s="295"/>
      <c r="WK119" s="295"/>
      <c r="WL119" s="295"/>
      <c r="WM119" s="295"/>
      <c r="WN119" s="295"/>
      <c r="WO119" s="295"/>
      <c r="WP119" s="295"/>
      <c r="WQ119" s="295"/>
      <c r="WR119" s="295"/>
      <c r="WS119" s="295"/>
      <c r="WT119" s="295"/>
      <c r="WU119" s="295"/>
      <c r="WV119" s="295"/>
      <c r="WW119" s="295"/>
      <c r="WX119" s="295"/>
      <c r="WY119" s="295"/>
      <c r="WZ119" s="295"/>
      <c r="XA119" s="295"/>
      <c r="XB119" s="295"/>
      <c r="XC119" s="295"/>
      <c r="XD119" s="295"/>
      <c r="XE119" s="295"/>
      <c r="XF119" s="295"/>
      <c r="XG119" s="295"/>
      <c r="XH119" s="295"/>
      <c r="XI119" s="295"/>
      <c r="XJ119" s="295"/>
      <c r="XK119" s="295"/>
      <c r="XL119" s="295"/>
      <c r="XM119" s="295"/>
      <c r="XN119" s="295"/>
      <c r="XO119" s="295"/>
      <c r="XP119" s="295"/>
      <c r="XQ119" s="295"/>
      <c r="XR119" s="295"/>
      <c r="XS119" s="295"/>
      <c r="XT119" s="295"/>
      <c r="XU119" s="295"/>
      <c r="XV119" s="295"/>
      <c r="XW119" s="295"/>
      <c r="XX119" s="295"/>
      <c r="XY119" s="295"/>
      <c r="XZ119" s="295"/>
      <c r="YA119" s="295"/>
      <c r="YB119" s="295"/>
      <c r="YC119" s="295"/>
      <c r="YD119" s="295"/>
      <c r="YE119" s="295"/>
      <c r="YF119" s="295"/>
      <c r="YG119" s="295"/>
      <c r="YH119" s="295"/>
      <c r="YI119" s="295"/>
      <c r="YJ119" s="295"/>
      <c r="YK119" s="295"/>
      <c r="YL119" s="295"/>
      <c r="YM119" s="295"/>
      <c r="YN119" s="295"/>
      <c r="YO119" s="295"/>
      <c r="YP119" s="295"/>
      <c r="YQ119" s="295"/>
      <c r="YR119" s="295"/>
      <c r="YS119" s="295"/>
      <c r="YT119" s="295"/>
      <c r="YU119" s="295"/>
      <c r="YV119" s="295"/>
      <c r="YW119" s="295"/>
      <c r="YX119" s="295"/>
      <c r="YY119" s="295"/>
      <c r="YZ119" s="295"/>
      <c r="ZA119" s="295"/>
      <c r="ZB119" s="295"/>
      <c r="ZC119" s="295"/>
      <c r="ZD119" s="295"/>
      <c r="ZE119" s="295"/>
      <c r="ZF119" s="295"/>
      <c r="ZG119" s="295"/>
      <c r="ZH119" s="295"/>
      <c r="ZI119" s="295"/>
      <c r="ZJ119" s="295"/>
      <c r="ZK119" s="295"/>
      <c r="ZL119" s="295"/>
      <c r="ZM119" s="295"/>
      <c r="ZN119" s="295"/>
      <c r="ZO119" s="295"/>
      <c r="ZP119" s="295"/>
      <c r="ZQ119" s="295"/>
      <c r="ZR119" s="295"/>
      <c r="ZS119" s="295"/>
      <c r="ZT119" s="295"/>
      <c r="ZU119" s="295"/>
      <c r="ZV119" s="295"/>
      <c r="ZW119" s="295"/>
      <c r="ZX119" s="295"/>
      <c r="ZY119" s="295"/>
      <c r="ZZ119" s="295"/>
      <c r="AAA119" s="295"/>
      <c r="AAB119" s="295"/>
      <c r="AAC119" s="295"/>
      <c r="AAD119" s="295"/>
      <c r="AAE119" s="295"/>
      <c r="AAF119" s="295"/>
      <c r="AAG119" s="295"/>
      <c r="AAH119" s="295"/>
      <c r="AAI119" s="295"/>
      <c r="AAJ119" s="295"/>
      <c r="AAK119" s="295"/>
      <c r="AAL119" s="295"/>
      <c r="AAM119" s="295"/>
      <c r="AAN119" s="295"/>
      <c r="AAO119" s="295"/>
      <c r="AAP119" s="295"/>
      <c r="AAQ119" s="295"/>
      <c r="AAR119" s="295"/>
      <c r="AAS119" s="295"/>
      <c r="AAT119" s="295"/>
      <c r="AAU119" s="295"/>
      <c r="AAV119" s="295"/>
      <c r="AAW119" s="295"/>
      <c r="AAX119" s="295"/>
      <c r="AAY119" s="295"/>
      <c r="AAZ119" s="295"/>
      <c r="ABA119" s="295"/>
      <c r="ABB119" s="295"/>
      <c r="ABC119" s="295"/>
      <c r="ABD119" s="295"/>
      <c r="ABE119" s="295"/>
      <c r="ABF119" s="295"/>
      <c r="ABG119" s="295"/>
      <c r="ABH119" s="295"/>
      <c r="ABI119" s="295"/>
      <c r="ABJ119" s="295"/>
      <c r="ABK119" s="295"/>
      <c r="ABL119" s="295"/>
      <c r="ABM119" s="295"/>
      <c r="ABN119" s="295"/>
      <c r="ABO119" s="295"/>
      <c r="ABP119" s="295"/>
      <c r="ABQ119" s="295"/>
      <c r="ABR119" s="295"/>
      <c r="ABS119" s="295"/>
      <c r="ABT119" s="295"/>
      <c r="ABU119" s="295"/>
      <c r="ABV119" s="295"/>
      <c r="ABW119" s="295"/>
      <c r="ABX119" s="295"/>
      <c r="ABY119" s="295"/>
      <c r="ABZ119" s="295"/>
      <c r="ACA119" s="295"/>
      <c r="ACB119" s="295"/>
      <c r="ACC119" s="295"/>
      <c r="ACD119" s="295"/>
      <c r="ACE119" s="295"/>
      <c r="ACF119" s="295"/>
      <c r="ACG119" s="295"/>
      <c r="ACH119" s="295"/>
      <c r="ACI119" s="295"/>
      <c r="ACJ119" s="295"/>
      <c r="ACK119" s="295"/>
      <c r="ACL119" s="295"/>
      <c r="ACM119" s="295"/>
      <c r="ACN119" s="295"/>
      <c r="ACO119" s="295"/>
      <c r="ACP119" s="295"/>
      <c r="ACQ119" s="295"/>
      <c r="ACR119" s="295"/>
      <c r="ACS119" s="295"/>
      <c r="ACT119" s="295"/>
      <c r="ACU119" s="295"/>
      <c r="ACV119" s="295"/>
      <c r="ACW119" s="295"/>
      <c r="ACX119" s="295"/>
      <c r="ACY119" s="295"/>
      <c r="ACZ119" s="295"/>
      <c r="ADA119" s="295"/>
      <c r="ADB119" s="295"/>
      <c r="ADC119" s="295"/>
      <c r="ADD119" s="295"/>
      <c r="ADE119" s="295"/>
      <c r="ADF119" s="295"/>
      <c r="ADG119" s="295"/>
      <c r="ADH119" s="295"/>
      <c r="ADI119" s="295"/>
      <c r="ADJ119" s="295"/>
      <c r="ADK119" s="295"/>
      <c r="ADL119" s="295"/>
      <c r="ADM119" s="295"/>
      <c r="ADN119" s="295"/>
      <c r="ADO119" s="295"/>
      <c r="ADP119" s="295"/>
      <c r="ADQ119" s="295"/>
      <c r="ADR119" s="295"/>
      <c r="ADS119" s="295"/>
      <c r="ADT119" s="295"/>
      <c r="ADU119" s="295"/>
      <c r="ADV119" s="295"/>
      <c r="ADW119" s="295"/>
      <c r="ADX119" s="295"/>
      <c r="ADY119" s="295"/>
      <c r="ADZ119" s="295"/>
      <c r="AEA119" s="295"/>
      <c r="AEB119" s="295"/>
      <c r="AEC119" s="295"/>
      <c r="AED119" s="295"/>
      <c r="AEE119" s="295"/>
      <c r="AEF119" s="295"/>
      <c r="AEG119" s="295"/>
      <c r="AEH119" s="295"/>
      <c r="AEI119" s="295"/>
      <c r="AEJ119" s="295"/>
      <c r="AEK119" s="295"/>
      <c r="AEL119" s="295"/>
      <c r="AEM119" s="295"/>
      <c r="AEN119" s="295"/>
      <c r="AEO119" s="295"/>
      <c r="AEP119" s="295"/>
      <c r="AEQ119" s="295"/>
      <c r="AER119" s="295"/>
      <c r="AES119" s="295"/>
      <c r="AET119" s="295"/>
      <c r="AEU119" s="295"/>
      <c r="AEV119" s="295"/>
      <c r="AEW119" s="295"/>
      <c r="AEX119" s="295"/>
      <c r="AEY119" s="295"/>
      <c r="AEZ119" s="295"/>
      <c r="AFA119" s="295"/>
      <c r="AFB119" s="295"/>
      <c r="AFC119" s="295"/>
      <c r="AFD119" s="295"/>
      <c r="AFE119" s="295"/>
      <c r="AFF119" s="295"/>
      <c r="AFG119" s="295"/>
      <c r="AFH119" s="295"/>
      <c r="AFI119" s="295"/>
      <c r="AFJ119" s="295"/>
      <c r="AFK119" s="295"/>
      <c r="AFL119" s="295"/>
      <c r="AFM119" s="295"/>
      <c r="AFN119" s="295"/>
      <c r="AFO119" s="295"/>
      <c r="AFP119" s="295"/>
      <c r="AFQ119" s="295"/>
      <c r="AFR119" s="295"/>
      <c r="AFS119" s="295"/>
      <c r="AFT119" s="295"/>
      <c r="AFU119" s="295"/>
      <c r="AFV119" s="295"/>
      <c r="AFW119" s="295"/>
      <c r="AFX119" s="295"/>
      <c r="AFY119" s="295"/>
      <c r="AFZ119" s="295"/>
      <c r="AGA119" s="295"/>
      <c r="AGB119" s="295"/>
      <c r="AGC119" s="295"/>
      <c r="AGD119" s="295"/>
      <c r="AGE119" s="295"/>
      <c r="AGF119" s="295"/>
      <c r="AGG119" s="295"/>
      <c r="AGH119" s="295"/>
      <c r="AGI119" s="295"/>
      <c r="AGJ119" s="295"/>
      <c r="AGK119" s="295"/>
      <c r="AGL119" s="295"/>
      <c r="AGM119" s="295"/>
      <c r="AGN119" s="295"/>
      <c r="AGO119" s="295"/>
      <c r="AGP119" s="295"/>
      <c r="AGQ119" s="295"/>
      <c r="AGR119" s="295"/>
      <c r="AGS119" s="295"/>
      <c r="AGT119" s="295"/>
      <c r="AGU119" s="295"/>
      <c r="AGV119" s="295"/>
      <c r="AGW119" s="295"/>
      <c r="AGX119" s="295"/>
      <c r="AGY119" s="295"/>
      <c r="AGZ119" s="295"/>
      <c r="AHA119" s="295"/>
      <c r="AHB119" s="295"/>
      <c r="AHC119" s="295"/>
      <c r="AHD119" s="295"/>
      <c r="AHE119" s="295"/>
      <c r="AHF119" s="295"/>
      <c r="AHG119" s="295"/>
      <c r="AHH119" s="295"/>
      <c r="AHI119" s="295"/>
      <c r="AHJ119" s="295"/>
      <c r="AHK119" s="295"/>
      <c r="AHL119" s="295"/>
      <c r="AHM119" s="295"/>
      <c r="AHN119" s="295"/>
      <c r="AHO119" s="295"/>
      <c r="AHP119" s="295"/>
      <c r="AHQ119" s="295"/>
      <c r="AHR119" s="295"/>
      <c r="AHS119" s="295"/>
      <c r="AHT119" s="295"/>
      <c r="AHU119" s="295"/>
      <c r="AHV119" s="295"/>
      <c r="AHW119" s="295"/>
      <c r="AHX119" s="295"/>
      <c r="AHY119" s="295"/>
      <c r="AHZ119" s="295"/>
      <c r="AIA119" s="295"/>
      <c r="AIB119" s="295"/>
      <c r="AIC119" s="295"/>
      <c r="AID119" s="295"/>
      <c r="AIE119" s="295"/>
      <c r="AIF119" s="295"/>
      <c r="AIG119" s="295"/>
      <c r="AIH119" s="295"/>
      <c r="AII119" s="295"/>
      <c r="AIJ119" s="295"/>
      <c r="AIK119" s="295"/>
      <c r="AIL119" s="295"/>
      <c r="AIM119" s="295"/>
      <c r="AIN119" s="295"/>
      <c r="AIO119" s="295"/>
      <c r="AIP119" s="295"/>
      <c r="AIQ119" s="295"/>
      <c r="AIR119" s="295"/>
      <c r="AIS119" s="295"/>
      <c r="AIT119" s="295"/>
      <c r="AIU119" s="295"/>
      <c r="AIV119" s="295"/>
      <c r="AIW119" s="295"/>
      <c r="AIX119" s="295"/>
      <c r="AIY119" s="295"/>
      <c r="AIZ119" s="295"/>
      <c r="AJA119" s="295"/>
      <c r="AJB119" s="295"/>
      <c r="AJC119" s="295"/>
      <c r="AJD119" s="295"/>
      <c r="AJE119" s="295"/>
      <c r="AJF119" s="295"/>
      <c r="AJG119" s="295"/>
      <c r="AJH119" s="295"/>
      <c r="AJI119" s="295"/>
      <c r="AJJ119" s="295"/>
      <c r="AJK119" s="295"/>
      <c r="AJL119" s="295"/>
      <c r="AJM119" s="295"/>
      <c r="AJN119" s="295"/>
      <c r="AJO119" s="295"/>
      <c r="AJP119" s="295"/>
      <c r="AJQ119" s="295"/>
      <c r="AJR119" s="295"/>
      <c r="AJS119" s="295"/>
      <c r="AJT119" s="295"/>
      <c r="AJU119" s="295"/>
      <c r="AJV119" s="295"/>
      <c r="AJW119" s="295"/>
      <c r="AJX119" s="295"/>
      <c r="AJY119" s="295"/>
      <c r="AJZ119" s="295"/>
      <c r="AKA119" s="295"/>
      <c r="AKB119" s="295"/>
      <c r="AKC119" s="295"/>
      <c r="AKD119" s="295"/>
      <c r="AKE119" s="295"/>
      <c r="AKF119" s="295"/>
      <c r="AKG119" s="295"/>
      <c r="AKH119" s="295"/>
      <c r="AKI119" s="295"/>
      <c r="AKJ119" s="295"/>
      <c r="AKK119" s="295"/>
      <c r="AKL119" s="295"/>
      <c r="AKM119" s="295"/>
      <c r="AKN119" s="295"/>
      <c r="AKO119" s="295"/>
      <c r="AKP119" s="295"/>
      <c r="AKQ119" s="295"/>
      <c r="AKR119" s="295"/>
      <c r="AKS119" s="295"/>
      <c r="AKT119" s="295"/>
      <c r="AKU119" s="295"/>
      <c r="AKV119" s="295"/>
      <c r="AKW119" s="295"/>
      <c r="AKX119" s="295"/>
      <c r="AKY119" s="295"/>
      <c r="AKZ119" s="295"/>
      <c r="ALA119" s="295"/>
      <c r="ALB119" s="295"/>
      <c r="ALC119" s="295"/>
      <c r="ALD119" s="295"/>
      <c r="ALE119" s="295"/>
      <c r="ALF119" s="295"/>
      <c r="ALG119" s="295"/>
      <c r="ALH119" s="295"/>
      <c r="ALI119" s="295"/>
      <c r="ALJ119" s="295"/>
      <c r="ALK119" s="295"/>
      <c r="ALL119" s="295"/>
      <c r="ALM119" s="295"/>
      <c r="ALN119" s="295"/>
      <c r="ALO119" s="295"/>
      <c r="ALP119" s="295"/>
      <c r="ALQ119" s="295"/>
      <c r="ALR119" s="295"/>
      <c r="ALS119" s="295"/>
      <c r="ALT119" s="295"/>
      <c r="ALU119" s="295"/>
      <c r="ALV119" s="295"/>
      <c r="ALW119" s="295"/>
      <c r="ALX119" s="295"/>
      <c r="ALY119" s="295"/>
      <c r="ALZ119" s="295"/>
      <c r="AMA119" s="295"/>
      <c r="AMB119" s="295"/>
    </row>
    <row r="120" spans="1:1016" customFormat="1" ht="32.25" customHeight="1">
      <c r="B120" s="276" t="s">
        <v>218</v>
      </c>
      <c r="C120" s="284" t="s">
        <v>41</v>
      </c>
      <c r="D120" s="278">
        <v>48002</v>
      </c>
      <c r="E120" s="288" t="s">
        <v>219</v>
      </c>
      <c r="F120" s="277" t="s">
        <v>44</v>
      </c>
      <c r="G120" s="280">
        <f>'Lista-SPDA'!E21</f>
        <v>4</v>
      </c>
      <c r="H120" s="281">
        <f t="shared" si="21"/>
        <v>122.12</v>
      </c>
      <c r="I120" s="294">
        <f t="shared" si="19"/>
        <v>488.48</v>
      </c>
      <c r="J120" s="295"/>
      <c r="K120" s="296">
        <v>91.65</v>
      </c>
      <c r="L120" s="254">
        <f t="shared" si="20"/>
        <v>122.12</v>
      </c>
      <c r="M120" s="295"/>
      <c r="N120" s="297"/>
      <c r="O120" s="298"/>
      <c r="P120" s="295"/>
      <c r="Q120" s="295"/>
      <c r="R120" s="295"/>
      <c r="S120" s="295"/>
      <c r="T120" s="295"/>
      <c r="U120" s="295"/>
      <c r="V120" s="295"/>
      <c r="W120" s="295"/>
      <c r="X120" s="295"/>
      <c r="Y120" s="295"/>
      <c r="Z120" s="295"/>
      <c r="AA120" s="295"/>
      <c r="AB120" s="295"/>
      <c r="AC120" s="295"/>
      <c r="AD120" s="295"/>
      <c r="AE120" s="295"/>
      <c r="AF120" s="295"/>
      <c r="AG120" s="295"/>
      <c r="AH120" s="295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5"/>
      <c r="AS120" s="295"/>
      <c r="AT120" s="295"/>
      <c r="AU120" s="295"/>
      <c r="AV120" s="295"/>
      <c r="AW120" s="295"/>
      <c r="AX120" s="295"/>
      <c r="AY120" s="295"/>
      <c r="AZ120" s="295"/>
      <c r="BA120" s="295"/>
      <c r="BB120" s="295"/>
      <c r="BC120" s="295"/>
      <c r="BD120" s="295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5"/>
      <c r="BO120" s="295"/>
      <c r="BP120" s="295"/>
      <c r="BQ120" s="295"/>
      <c r="BR120" s="295"/>
      <c r="BS120" s="295"/>
      <c r="BT120" s="295"/>
      <c r="BU120" s="295"/>
      <c r="BV120" s="295"/>
      <c r="BW120" s="295"/>
      <c r="BX120" s="295"/>
      <c r="BY120" s="295"/>
      <c r="BZ120" s="295"/>
      <c r="CA120" s="295"/>
      <c r="CB120" s="295"/>
      <c r="CC120" s="295"/>
      <c r="CD120" s="295"/>
      <c r="CE120" s="295"/>
      <c r="CF120" s="295"/>
      <c r="CG120" s="295"/>
      <c r="CH120" s="295"/>
      <c r="CI120" s="295"/>
      <c r="CJ120" s="295"/>
      <c r="CK120" s="295"/>
      <c r="CL120" s="295"/>
      <c r="CM120" s="295"/>
      <c r="CN120" s="295"/>
      <c r="CO120" s="295"/>
      <c r="CP120" s="295"/>
      <c r="CQ120" s="295"/>
      <c r="CR120" s="295"/>
      <c r="CS120" s="295"/>
      <c r="CT120" s="295"/>
      <c r="CU120" s="295"/>
      <c r="CV120" s="295"/>
      <c r="CW120" s="295"/>
      <c r="CX120" s="295"/>
      <c r="CY120" s="295"/>
      <c r="CZ120" s="295"/>
      <c r="DA120" s="295"/>
      <c r="DB120" s="295"/>
      <c r="DC120" s="295"/>
      <c r="DD120" s="295"/>
      <c r="DE120" s="295"/>
      <c r="DF120" s="295"/>
      <c r="DG120" s="295"/>
      <c r="DH120" s="295"/>
      <c r="DI120" s="295"/>
      <c r="DJ120" s="295"/>
      <c r="DK120" s="295"/>
      <c r="DL120" s="295"/>
      <c r="DM120" s="295"/>
      <c r="DN120" s="295"/>
      <c r="DO120" s="295"/>
      <c r="DP120" s="295"/>
      <c r="DQ120" s="295"/>
      <c r="DR120" s="295"/>
      <c r="DS120" s="295"/>
      <c r="DT120" s="295"/>
      <c r="DU120" s="295"/>
      <c r="DV120" s="295"/>
      <c r="DW120" s="295"/>
      <c r="DX120" s="295"/>
      <c r="DY120" s="295"/>
      <c r="DZ120" s="295"/>
      <c r="EA120" s="295"/>
      <c r="EB120" s="295"/>
      <c r="EC120" s="295"/>
      <c r="ED120" s="295"/>
      <c r="EE120" s="295"/>
      <c r="EF120" s="295"/>
      <c r="EG120" s="295"/>
      <c r="EH120" s="295"/>
      <c r="EI120" s="295"/>
      <c r="EJ120" s="295"/>
      <c r="EK120" s="295"/>
      <c r="EL120" s="295"/>
      <c r="EM120" s="295"/>
      <c r="EN120" s="295"/>
      <c r="EO120" s="295"/>
      <c r="EP120" s="295"/>
      <c r="EQ120" s="295"/>
      <c r="ER120" s="295"/>
      <c r="ES120" s="295"/>
      <c r="ET120" s="295"/>
      <c r="EU120" s="295"/>
      <c r="EV120" s="295"/>
      <c r="EW120" s="295"/>
      <c r="EX120" s="295"/>
      <c r="EY120" s="295"/>
      <c r="EZ120" s="295"/>
      <c r="FA120" s="295"/>
      <c r="FB120" s="295"/>
      <c r="FC120" s="295"/>
      <c r="FD120" s="295"/>
      <c r="FE120" s="295"/>
      <c r="FF120" s="295"/>
      <c r="FG120" s="295"/>
      <c r="FH120" s="295"/>
      <c r="FI120" s="295"/>
      <c r="FJ120" s="295"/>
      <c r="FK120" s="295"/>
      <c r="FL120" s="295"/>
      <c r="FM120" s="295"/>
      <c r="FN120" s="295"/>
      <c r="FO120" s="295"/>
      <c r="FP120" s="295"/>
      <c r="FQ120" s="295"/>
      <c r="FR120" s="295"/>
      <c r="FS120" s="295"/>
      <c r="FT120" s="295"/>
      <c r="FU120" s="295"/>
      <c r="FV120" s="295"/>
      <c r="FW120" s="295"/>
      <c r="FX120" s="295"/>
      <c r="FY120" s="295"/>
      <c r="FZ120" s="295"/>
      <c r="GA120" s="295"/>
      <c r="GB120" s="295"/>
      <c r="GC120" s="295"/>
      <c r="GD120" s="295"/>
      <c r="GE120" s="295"/>
      <c r="GF120" s="295"/>
      <c r="GG120" s="295"/>
      <c r="GH120" s="295"/>
      <c r="GI120" s="295"/>
      <c r="GJ120" s="295"/>
      <c r="GK120" s="295"/>
      <c r="GL120" s="295"/>
      <c r="GM120" s="295"/>
      <c r="GN120" s="295"/>
      <c r="GO120" s="295"/>
      <c r="GP120" s="295"/>
      <c r="GQ120" s="295"/>
      <c r="GR120" s="295"/>
      <c r="GS120" s="295"/>
      <c r="GT120" s="295"/>
      <c r="GU120" s="295"/>
      <c r="GV120" s="295"/>
      <c r="GW120" s="295"/>
      <c r="GX120" s="295"/>
      <c r="GY120" s="295"/>
      <c r="GZ120" s="295"/>
      <c r="HA120" s="295"/>
      <c r="HB120" s="295"/>
      <c r="HC120" s="295"/>
      <c r="HD120" s="295"/>
      <c r="HE120" s="295"/>
      <c r="HF120" s="295"/>
      <c r="HG120" s="295"/>
      <c r="HH120" s="295"/>
      <c r="HI120" s="295"/>
      <c r="HJ120" s="295"/>
      <c r="HK120" s="295"/>
      <c r="HL120" s="295"/>
      <c r="HM120" s="295"/>
      <c r="HN120" s="295"/>
      <c r="HO120" s="295"/>
      <c r="HP120" s="295"/>
      <c r="HQ120" s="295"/>
      <c r="HR120" s="295"/>
      <c r="HS120" s="295"/>
      <c r="HT120" s="295"/>
      <c r="HU120" s="295"/>
      <c r="HV120" s="295"/>
      <c r="HW120" s="295"/>
      <c r="HX120" s="295"/>
      <c r="HY120" s="295"/>
      <c r="HZ120" s="295"/>
      <c r="IA120" s="295"/>
      <c r="IB120" s="295"/>
      <c r="IC120" s="295"/>
      <c r="ID120" s="295"/>
      <c r="IE120" s="295"/>
      <c r="IF120" s="295"/>
      <c r="IG120" s="295"/>
      <c r="IH120" s="295"/>
      <c r="II120" s="295"/>
      <c r="IJ120" s="295"/>
      <c r="IK120" s="295"/>
      <c r="IL120" s="295"/>
      <c r="IM120" s="295"/>
      <c r="IN120" s="295"/>
      <c r="IO120" s="295"/>
      <c r="IP120" s="295"/>
      <c r="IQ120" s="295"/>
      <c r="IR120" s="295"/>
      <c r="IS120" s="295"/>
      <c r="IT120" s="295"/>
      <c r="IU120" s="295"/>
      <c r="IV120" s="295"/>
      <c r="IW120" s="295"/>
      <c r="IX120" s="295"/>
      <c r="IY120" s="295"/>
      <c r="IZ120" s="295"/>
      <c r="JA120" s="295"/>
      <c r="JB120" s="295"/>
      <c r="JC120" s="295"/>
      <c r="JD120" s="295"/>
      <c r="JE120" s="295"/>
      <c r="JF120" s="295"/>
      <c r="JG120" s="295"/>
      <c r="JH120" s="295"/>
      <c r="JI120" s="295"/>
      <c r="JJ120" s="295"/>
      <c r="JK120" s="295"/>
      <c r="JL120" s="295"/>
      <c r="JM120" s="295"/>
      <c r="JN120" s="295"/>
      <c r="JO120" s="295"/>
      <c r="JP120" s="295"/>
      <c r="JQ120" s="295"/>
      <c r="JR120" s="295"/>
      <c r="JS120" s="295"/>
      <c r="JT120" s="295"/>
      <c r="JU120" s="295"/>
      <c r="JV120" s="295"/>
      <c r="JW120" s="295"/>
      <c r="JX120" s="295"/>
      <c r="JY120" s="295"/>
      <c r="JZ120" s="295"/>
      <c r="KA120" s="295"/>
      <c r="KB120" s="295"/>
      <c r="KC120" s="295"/>
      <c r="KD120" s="295"/>
      <c r="KE120" s="295"/>
      <c r="KF120" s="295"/>
      <c r="KG120" s="295"/>
      <c r="KH120" s="295"/>
      <c r="KI120" s="295"/>
      <c r="KJ120" s="295"/>
      <c r="KK120" s="295"/>
      <c r="KL120" s="295"/>
      <c r="KM120" s="295"/>
      <c r="KN120" s="295"/>
      <c r="KO120" s="295"/>
      <c r="KP120" s="295"/>
      <c r="KQ120" s="295"/>
      <c r="KR120" s="295"/>
      <c r="KS120" s="295"/>
      <c r="KT120" s="295"/>
      <c r="KU120" s="295"/>
      <c r="KV120" s="295"/>
      <c r="KW120" s="295"/>
      <c r="KX120" s="295"/>
      <c r="KY120" s="295"/>
      <c r="KZ120" s="295"/>
      <c r="LA120" s="295"/>
      <c r="LB120" s="295"/>
      <c r="LC120" s="295"/>
      <c r="LD120" s="295"/>
      <c r="LE120" s="295"/>
      <c r="LF120" s="295"/>
      <c r="LG120" s="295"/>
      <c r="LH120" s="295"/>
      <c r="LI120" s="295"/>
      <c r="LJ120" s="295"/>
      <c r="LK120" s="295"/>
      <c r="LL120" s="295"/>
      <c r="LM120" s="295"/>
      <c r="LN120" s="295"/>
      <c r="LO120" s="295"/>
      <c r="LP120" s="295"/>
      <c r="LQ120" s="295"/>
      <c r="LR120" s="295"/>
      <c r="LS120" s="295"/>
      <c r="LT120" s="295"/>
      <c r="LU120" s="295"/>
      <c r="LV120" s="295"/>
      <c r="LW120" s="295"/>
      <c r="LX120" s="295"/>
      <c r="LY120" s="295"/>
      <c r="LZ120" s="295"/>
      <c r="MA120" s="295"/>
      <c r="MB120" s="295"/>
      <c r="MC120" s="295"/>
      <c r="MD120" s="295"/>
      <c r="ME120" s="295"/>
      <c r="MF120" s="295"/>
      <c r="MG120" s="295"/>
      <c r="MH120" s="295"/>
      <c r="MI120" s="295"/>
      <c r="MJ120" s="295"/>
      <c r="MK120" s="295"/>
      <c r="ML120" s="295"/>
      <c r="MM120" s="295"/>
      <c r="MN120" s="295"/>
      <c r="MO120" s="295"/>
      <c r="MP120" s="295"/>
      <c r="MQ120" s="295"/>
      <c r="MR120" s="295"/>
      <c r="MS120" s="295"/>
      <c r="MT120" s="295"/>
      <c r="MU120" s="295"/>
      <c r="MV120" s="295"/>
      <c r="MW120" s="295"/>
      <c r="MX120" s="295"/>
      <c r="MY120" s="295"/>
      <c r="MZ120" s="295"/>
      <c r="NA120" s="295"/>
      <c r="NB120" s="295"/>
      <c r="NC120" s="295"/>
      <c r="ND120" s="295"/>
      <c r="NE120" s="295"/>
      <c r="NF120" s="295"/>
      <c r="NG120" s="295"/>
      <c r="NH120" s="295"/>
      <c r="NI120" s="295"/>
      <c r="NJ120" s="295"/>
      <c r="NK120" s="295"/>
      <c r="NL120" s="295"/>
      <c r="NM120" s="295"/>
      <c r="NN120" s="295"/>
      <c r="NO120" s="295"/>
      <c r="NP120" s="295"/>
      <c r="NQ120" s="295"/>
      <c r="NR120" s="295"/>
      <c r="NS120" s="295"/>
      <c r="NT120" s="295"/>
      <c r="NU120" s="295"/>
      <c r="NV120" s="295"/>
      <c r="NW120" s="295"/>
      <c r="NX120" s="295"/>
      <c r="NY120" s="295"/>
      <c r="NZ120" s="295"/>
      <c r="OA120" s="295"/>
      <c r="OB120" s="295"/>
      <c r="OC120" s="295"/>
      <c r="OD120" s="295"/>
      <c r="OE120" s="295"/>
      <c r="OF120" s="295"/>
      <c r="OG120" s="295"/>
      <c r="OH120" s="295"/>
      <c r="OI120" s="295"/>
      <c r="OJ120" s="295"/>
      <c r="OK120" s="295"/>
      <c r="OL120" s="295"/>
      <c r="OM120" s="295"/>
      <c r="ON120" s="295"/>
      <c r="OO120" s="295"/>
      <c r="OP120" s="295"/>
      <c r="OQ120" s="295"/>
      <c r="OR120" s="295"/>
      <c r="OS120" s="295"/>
      <c r="OT120" s="295"/>
      <c r="OU120" s="295"/>
      <c r="OV120" s="295"/>
      <c r="OW120" s="295"/>
      <c r="OX120" s="295"/>
      <c r="OY120" s="295"/>
      <c r="OZ120" s="295"/>
      <c r="PA120" s="295"/>
      <c r="PB120" s="295"/>
      <c r="PC120" s="295"/>
      <c r="PD120" s="295"/>
      <c r="PE120" s="295"/>
      <c r="PF120" s="295"/>
      <c r="PG120" s="295"/>
      <c r="PH120" s="295"/>
      <c r="PI120" s="295"/>
      <c r="PJ120" s="295"/>
      <c r="PK120" s="295"/>
      <c r="PL120" s="295"/>
      <c r="PM120" s="295"/>
      <c r="PN120" s="295"/>
      <c r="PO120" s="295"/>
      <c r="PP120" s="295"/>
      <c r="PQ120" s="295"/>
      <c r="PR120" s="295"/>
      <c r="PS120" s="295"/>
      <c r="PT120" s="295"/>
      <c r="PU120" s="295"/>
      <c r="PV120" s="295"/>
      <c r="PW120" s="295"/>
      <c r="PX120" s="295"/>
      <c r="PY120" s="295"/>
      <c r="PZ120" s="295"/>
      <c r="QA120" s="295"/>
      <c r="QB120" s="295"/>
      <c r="QC120" s="295"/>
      <c r="QD120" s="295"/>
      <c r="QE120" s="295"/>
      <c r="QF120" s="295"/>
      <c r="QG120" s="295"/>
      <c r="QH120" s="295"/>
      <c r="QI120" s="295"/>
      <c r="QJ120" s="295"/>
      <c r="QK120" s="295"/>
      <c r="QL120" s="295"/>
      <c r="QM120" s="295"/>
      <c r="QN120" s="295"/>
      <c r="QO120" s="295"/>
      <c r="QP120" s="295"/>
      <c r="QQ120" s="295"/>
      <c r="QR120" s="295"/>
      <c r="QS120" s="295"/>
      <c r="QT120" s="295"/>
      <c r="QU120" s="295"/>
      <c r="QV120" s="295"/>
      <c r="QW120" s="295"/>
      <c r="QX120" s="295"/>
      <c r="QY120" s="295"/>
      <c r="QZ120" s="295"/>
      <c r="RA120" s="295"/>
      <c r="RB120" s="295"/>
      <c r="RC120" s="295"/>
      <c r="RD120" s="295"/>
      <c r="RE120" s="295"/>
      <c r="RF120" s="295"/>
      <c r="RG120" s="295"/>
      <c r="RH120" s="295"/>
      <c r="RI120" s="295"/>
      <c r="RJ120" s="295"/>
      <c r="RK120" s="295"/>
      <c r="RL120" s="295"/>
      <c r="RM120" s="295"/>
      <c r="RN120" s="295"/>
      <c r="RO120" s="295"/>
      <c r="RP120" s="295"/>
      <c r="RQ120" s="295"/>
      <c r="RR120" s="295"/>
      <c r="RS120" s="295"/>
      <c r="RT120" s="295"/>
      <c r="RU120" s="295"/>
      <c r="RV120" s="295"/>
      <c r="RW120" s="295"/>
      <c r="RX120" s="295"/>
      <c r="RY120" s="295"/>
      <c r="RZ120" s="295"/>
      <c r="SA120" s="295"/>
      <c r="SB120" s="295"/>
      <c r="SC120" s="295"/>
      <c r="SD120" s="295"/>
      <c r="SE120" s="295"/>
      <c r="SF120" s="295"/>
      <c r="SG120" s="295"/>
      <c r="SH120" s="295"/>
      <c r="SI120" s="295"/>
      <c r="SJ120" s="295"/>
      <c r="SK120" s="295"/>
      <c r="SL120" s="295"/>
      <c r="SM120" s="295"/>
      <c r="SN120" s="295"/>
      <c r="SO120" s="295"/>
      <c r="SP120" s="295"/>
      <c r="SQ120" s="295"/>
      <c r="SR120" s="295"/>
      <c r="SS120" s="295"/>
      <c r="ST120" s="295"/>
      <c r="SU120" s="295"/>
      <c r="SV120" s="295"/>
      <c r="SW120" s="295"/>
      <c r="SX120" s="295"/>
      <c r="SY120" s="295"/>
      <c r="SZ120" s="295"/>
      <c r="TA120" s="295"/>
      <c r="TB120" s="295"/>
      <c r="TC120" s="295"/>
      <c r="TD120" s="295"/>
      <c r="TE120" s="295"/>
      <c r="TF120" s="295"/>
      <c r="TG120" s="295"/>
      <c r="TH120" s="295"/>
      <c r="TI120" s="295"/>
      <c r="TJ120" s="295"/>
      <c r="TK120" s="295"/>
      <c r="TL120" s="295"/>
      <c r="TM120" s="295"/>
      <c r="TN120" s="295"/>
      <c r="TO120" s="295"/>
      <c r="TP120" s="295"/>
      <c r="TQ120" s="295"/>
      <c r="TR120" s="295"/>
      <c r="TS120" s="295"/>
      <c r="TT120" s="295"/>
      <c r="TU120" s="295"/>
      <c r="TV120" s="295"/>
      <c r="TW120" s="295"/>
      <c r="TX120" s="295"/>
      <c r="TY120" s="295"/>
      <c r="TZ120" s="295"/>
      <c r="UA120" s="295"/>
      <c r="UB120" s="295"/>
      <c r="UC120" s="295"/>
      <c r="UD120" s="295"/>
      <c r="UE120" s="295"/>
      <c r="UF120" s="295"/>
      <c r="UG120" s="295"/>
      <c r="UH120" s="295"/>
      <c r="UI120" s="295"/>
      <c r="UJ120" s="295"/>
      <c r="UK120" s="295"/>
      <c r="UL120" s="295"/>
      <c r="UM120" s="295"/>
      <c r="UN120" s="295"/>
      <c r="UO120" s="295"/>
      <c r="UP120" s="295"/>
      <c r="UQ120" s="295"/>
      <c r="UR120" s="295"/>
      <c r="US120" s="295"/>
      <c r="UT120" s="295"/>
      <c r="UU120" s="295"/>
      <c r="UV120" s="295"/>
      <c r="UW120" s="295"/>
      <c r="UX120" s="295"/>
      <c r="UY120" s="295"/>
      <c r="UZ120" s="295"/>
      <c r="VA120" s="295"/>
      <c r="VB120" s="295"/>
      <c r="VC120" s="295"/>
      <c r="VD120" s="295"/>
      <c r="VE120" s="295"/>
      <c r="VF120" s="295"/>
      <c r="VG120" s="295"/>
      <c r="VH120" s="295"/>
      <c r="VI120" s="295"/>
      <c r="VJ120" s="295"/>
      <c r="VK120" s="295"/>
      <c r="VL120" s="295"/>
      <c r="VM120" s="295"/>
      <c r="VN120" s="295"/>
      <c r="VO120" s="295"/>
      <c r="VP120" s="295"/>
      <c r="VQ120" s="295"/>
      <c r="VR120" s="295"/>
      <c r="VS120" s="295"/>
      <c r="VT120" s="295"/>
      <c r="VU120" s="295"/>
      <c r="VV120" s="295"/>
      <c r="VW120" s="295"/>
      <c r="VX120" s="295"/>
      <c r="VY120" s="295"/>
      <c r="VZ120" s="295"/>
      <c r="WA120" s="295"/>
      <c r="WB120" s="295"/>
      <c r="WC120" s="295"/>
      <c r="WD120" s="295"/>
      <c r="WE120" s="295"/>
      <c r="WF120" s="295"/>
      <c r="WG120" s="295"/>
      <c r="WH120" s="295"/>
      <c r="WI120" s="295"/>
      <c r="WJ120" s="295"/>
      <c r="WK120" s="295"/>
      <c r="WL120" s="295"/>
      <c r="WM120" s="295"/>
      <c r="WN120" s="295"/>
      <c r="WO120" s="295"/>
      <c r="WP120" s="295"/>
      <c r="WQ120" s="295"/>
      <c r="WR120" s="295"/>
      <c r="WS120" s="295"/>
      <c r="WT120" s="295"/>
      <c r="WU120" s="295"/>
      <c r="WV120" s="295"/>
      <c r="WW120" s="295"/>
      <c r="WX120" s="295"/>
      <c r="WY120" s="295"/>
      <c r="WZ120" s="295"/>
      <c r="XA120" s="295"/>
      <c r="XB120" s="295"/>
      <c r="XC120" s="295"/>
      <c r="XD120" s="295"/>
      <c r="XE120" s="295"/>
      <c r="XF120" s="295"/>
      <c r="XG120" s="295"/>
      <c r="XH120" s="295"/>
      <c r="XI120" s="295"/>
      <c r="XJ120" s="295"/>
      <c r="XK120" s="295"/>
      <c r="XL120" s="295"/>
      <c r="XM120" s="295"/>
      <c r="XN120" s="295"/>
      <c r="XO120" s="295"/>
      <c r="XP120" s="295"/>
      <c r="XQ120" s="295"/>
      <c r="XR120" s="295"/>
      <c r="XS120" s="295"/>
      <c r="XT120" s="295"/>
      <c r="XU120" s="295"/>
      <c r="XV120" s="295"/>
      <c r="XW120" s="295"/>
      <c r="XX120" s="295"/>
      <c r="XY120" s="295"/>
      <c r="XZ120" s="295"/>
      <c r="YA120" s="295"/>
      <c r="YB120" s="295"/>
      <c r="YC120" s="295"/>
      <c r="YD120" s="295"/>
      <c r="YE120" s="295"/>
      <c r="YF120" s="295"/>
      <c r="YG120" s="295"/>
      <c r="YH120" s="295"/>
      <c r="YI120" s="295"/>
      <c r="YJ120" s="295"/>
      <c r="YK120" s="295"/>
      <c r="YL120" s="295"/>
      <c r="YM120" s="295"/>
      <c r="YN120" s="295"/>
      <c r="YO120" s="295"/>
      <c r="YP120" s="295"/>
      <c r="YQ120" s="295"/>
      <c r="YR120" s="295"/>
      <c r="YS120" s="295"/>
      <c r="YT120" s="295"/>
      <c r="YU120" s="295"/>
      <c r="YV120" s="295"/>
      <c r="YW120" s="295"/>
      <c r="YX120" s="295"/>
      <c r="YY120" s="295"/>
      <c r="YZ120" s="295"/>
      <c r="ZA120" s="295"/>
      <c r="ZB120" s="295"/>
      <c r="ZC120" s="295"/>
      <c r="ZD120" s="295"/>
      <c r="ZE120" s="295"/>
      <c r="ZF120" s="295"/>
      <c r="ZG120" s="295"/>
      <c r="ZH120" s="295"/>
      <c r="ZI120" s="295"/>
      <c r="ZJ120" s="295"/>
      <c r="ZK120" s="295"/>
      <c r="ZL120" s="295"/>
      <c r="ZM120" s="295"/>
      <c r="ZN120" s="295"/>
      <c r="ZO120" s="295"/>
      <c r="ZP120" s="295"/>
      <c r="ZQ120" s="295"/>
      <c r="ZR120" s="295"/>
      <c r="ZS120" s="295"/>
      <c r="ZT120" s="295"/>
      <c r="ZU120" s="295"/>
      <c r="ZV120" s="295"/>
      <c r="ZW120" s="295"/>
      <c r="ZX120" s="295"/>
      <c r="ZY120" s="295"/>
      <c r="ZZ120" s="295"/>
      <c r="AAA120" s="295"/>
      <c r="AAB120" s="295"/>
      <c r="AAC120" s="295"/>
      <c r="AAD120" s="295"/>
      <c r="AAE120" s="295"/>
      <c r="AAF120" s="295"/>
      <c r="AAG120" s="295"/>
      <c r="AAH120" s="295"/>
      <c r="AAI120" s="295"/>
      <c r="AAJ120" s="295"/>
      <c r="AAK120" s="295"/>
      <c r="AAL120" s="295"/>
      <c r="AAM120" s="295"/>
      <c r="AAN120" s="295"/>
      <c r="AAO120" s="295"/>
      <c r="AAP120" s="295"/>
      <c r="AAQ120" s="295"/>
      <c r="AAR120" s="295"/>
      <c r="AAS120" s="295"/>
      <c r="AAT120" s="295"/>
      <c r="AAU120" s="295"/>
      <c r="AAV120" s="295"/>
      <c r="AAW120" s="295"/>
      <c r="AAX120" s="295"/>
      <c r="AAY120" s="295"/>
      <c r="AAZ120" s="295"/>
      <c r="ABA120" s="295"/>
      <c r="ABB120" s="295"/>
      <c r="ABC120" s="295"/>
      <c r="ABD120" s="295"/>
      <c r="ABE120" s="295"/>
      <c r="ABF120" s="295"/>
      <c r="ABG120" s="295"/>
      <c r="ABH120" s="295"/>
      <c r="ABI120" s="295"/>
      <c r="ABJ120" s="295"/>
      <c r="ABK120" s="295"/>
      <c r="ABL120" s="295"/>
      <c r="ABM120" s="295"/>
      <c r="ABN120" s="295"/>
      <c r="ABO120" s="295"/>
      <c r="ABP120" s="295"/>
      <c r="ABQ120" s="295"/>
      <c r="ABR120" s="295"/>
      <c r="ABS120" s="295"/>
      <c r="ABT120" s="295"/>
      <c r="ABU120" s="295"/>
      <c r="ABV120" s="295"/>
      <c r="ABW120" s="295"/>
      <c r="ABX120" s="295"/>
      <c r="ABY120" s="295"/>
      <c r="ABZ120" s="295"/>
      <c r="ACA120" s="295"/>
      <c r="ACB120" s="295"/>
      <c r="ACC120" s="295"/>
      <c r="ACD120" s="295"/>
      <c r="ACE120" s="295"/>
      <c r="ACF120" s="295"/>
      <c r="ACG120" s="295"/>
      <c r="ACH120" s="295"/>
      <c r="ACI120" s="295"/>
      <c r="ACJ120" s="295"/>
      <c r="ACK120" s="295"/>
      <c r="ACL120" s="295"/>
      <c r="ACM120" s="295"/>
      <c r="ACN120" s="295"/>
      <c r="ACO120" s="295"/>
      <c r="ACP120" s="295"/>
      <c r="ACQ120" s="295"/>
      <c r="ACR120" s="295"/>
      <c r="ACS120" s="295"/>
      <c r="ACT120" s="295"/>
      <c r="ACU120" s="295"/>
      <c r="ACV120" s="295"/>
      <c r="ACW120" s="295"/>
      <c r="ACX120" s="295"/>
      <c r="ACY120" s="295"/>
      <c r="ACZ120" s="295"/>
      <c r="ADA120" s="295"/>
      <c r="ADB120" s="295"/>
      <c r="ADC120" s="295"/>
      <c r="ADD120" s="295"/>
      <c r="ADE120" s="295"/>
      <c r="ADF120" s="295"/>
      <c r="ADG120" s="295"/>
      <c r="ADH120" s="295"/>
      <c r="ADI120" s="295"/>
      <c r="ADJ120" s="295"/>
      <c r="ADK120" s="295"/>
      <c r="ADL120" s="295"/>
      <c r="ADM120" s="295"/>
      <c r="ADN120" s="295"/>
      <c r="ADO120" s="295"/>
      <c r="ADP120" s="295"/>
      <c r="ADQ120" s="295"/>
      <c r="ADR120" s="295"/>
      <c r="ADS120" s="295"/>
      <c r="ADT120" s="295"/>
      <c r="ADU120" s="295"/>
      <c r="ADV120" s="295"/>
      <c r="ADW120" s="295"/>
      <c r="ADX120" s="295"/>
      <c r="ADY120" s="295"/>
      <c r="ADZ120" s="295"/>
      <c r="AEA120" s="295"/>
      <c r="AEB120" s="295"/>
      <c r="AEC120" s="295"/>
      <c r="AED120" s="295"/>
      <c r="AEE120" s="295"/>
      <c r="AEF120" s="295"/>
      <c r="AEG120" s="295"/>
      <c r="AEH120" s="295"/>
      <c r="AEI120" s="295"/>
      <c r="AEJ120" s="295"/>
      <c r="AEK120" s="295"/>
      <c r="AEL120" s="295"/>
      <c r="AEM120" s="295"/>
      <c r="AEN120" s="295"/>
      <c r="AEO120" s="295"/>
      <c r="AEP120" s="295"/>
      <c r="AEQ120" s="295"/>
      <c r="AER120" s="295"/>
      <c r="AES120" s="295"/>
      <c r="AET120" s="295"/>
      <c r="AEU120" s="295"/>
      <c r="AEV120" s="295"/>
      <c r="AEW120" s="295"/>
      <c r="AEX120" s="295"/>
      <c r="AEY120" s="295"/>
      <c r="AEZ120" s="295"/>
      <c r="AFA120" s="295"/>
      <c r="AFB120" s="295"/>
      <c r="AFC120" s="295"/>
      <c r="AFD120" s="295"/>
      <c r="AFE120" s="295"/>
      <c r="AFF120" s="295"/>
      <c r="AFG120" s="295"/>
      <c r="AFH120" s="295"/>
      <c r="AFI120" s="295"/>
      <c r="AFJ120" s="295"/>
      <c r="AFK120" s="295"/>
      <c r="AFL120" s="295"/>
      <c r="AFM120" s="295"/>
      <c r="AFN120" s="295"/>
      <c r="AFO120" s="295"/>
      <c r="AFP120" s="295"/>
      <c r="AFQ120" s="295"/>
      <c r="AFR120" s="295"/>
      <c r="AFS120" s="295"/>
      <c r="AFT120" s="295"/>
      <c r="AFU120" s="295"/>
      <c r="AFV120" s="295"/>
      <c r="AFW120" s="295"/>
      <c r="AFX120" s="295"/>
      <c r="AFY120" s="295"/>
      <c r="AFZ120" s="295"/>
      <c r="AGA120" s="295"/>
      <c r="AGB120" s="295"/>
      <c r="AGC120" s="295"/>
      <c r="AGD120" s="295"/>
      <c r="AGE120" s="295"/>
      <c r="AGF120" s="295"/>
      <c r="AGG120" s="295"/>
      <c r="AGH120" s="295"/>
      <c r="AGI120" s="295"/>
      <c r="AGJ120" s="295"/>
      <c r="AGK120" s="295"/>
      <c r="AGL120" s="295"/>
      <c r="AGM120" s="295"/>
      <c r="AGN120" s="295"/>
      <c r="AGO120" s="295"/>
      <c r="AGP120" s="295"/>
      <c r="AGQ120" s="295"/>
      <c r="AGR120" s="295"/>
      <c r="AGS120" s="295"/>
      <c r="AGT120" s="295"/>
      <c r="AGU120" s="295"/>
      <c r="AGV120" s="295"/>
      <c r="AGW120" s="295"/>
      <c r="AGX120" s="295"/>
      <c r="AGY120" s="295"/>
      <c r="AGZ120" s="295"/>
      <c r="AHA120" s="295"/>
      <c r="AHB120" s="295"/>
      <c r="AHC120" s="295"/>
      <c r="AHD120" s="295"/>
      <c r="AHE120" s="295"/>
      <c r="AHF120" s="295"/>
      <c r="AHG120" s="295"/>
      <c r="AHH120" s="295"/>
      <c r="AHI120" s="295"/>
      <c r="AHJ120" s="295"/>
      <c r="AHK120" s="295"/>
      <c r="AHL120" s="295"/>
      <c r="AHM120" s="295"/>
      <c r="AHN120" s="295"/>
      <c r="AHO120" s="295"/>
      <c r="AHP120" s="295"/>
      <c r="AHQ120" s="295"/>
      <c r="AHR120" s="295"/>
      <c r="AHS120" s="295"/>
      <c r="AHT120" s="295"/>
      <c r="AHU120" s="295"/>
      <c r="AHV120" s="295"/>
      <c r="AHW120" s="295"/>
      <c r="AHX120" s="295"/>
      <c r="AHY120" s="295"/>
      <c r="AHZ120" s="295"/>
      <c r="AIA120" s="295"/>
      <c r="AIB120" s="295"/>
      <c r="AIC120" s="295"/>
      <c r="AID120" s="295"/>
      <c r="AIE120" s="295"/>
      <c r="AIF120" s="295"/>
      <c r="AIG120" s="295"/>
      <c r="AIH120" s="295"/>
      <c r="AII120" s="295"/>
      <c r="AIJ120" s="295"/>
      <c r="AIK120" s="295"/>
      <c r="AIL120" s="295"/>
      <c r="AIM120" s="295"/>
      <c r="AIN120" s="295"/>
      <c r="AIO120" s="295"/>
      <c r="AIP120" s="295"/>
      <c r="AIQ120" s="295"/>
      <c r="AIR120" s="295"/>
      <c r="AIS120" s="295"/>
      <c r="AIT120" s="295"/>
      <c r="AIU120" s="295"/>
      <c r="AIV120" s="295"/>
      <c r="AIW120" s="295"/>
      <c r="AIX120" s="295"/>
      <c r="AIY120" s="295"/>
      <c r="AIZ120" s="295"/>
      <c r="AJA120" s="295"/>
      <c r="AJB120" s="295"/>
      <c r="AJC120" s="295"/>
      <c r="AJD120" s="295"/>
      <c r="AJE120" s="295"/>
      <c r="AJF120" s="295"/>
      <c r="AJG120" s="295"/>
      <c r="AJH120" s="295"/>
      <c r="AJI120" s="295"/>
      <c r="AJJ120" s="295"/>
      <c r="AJK120" s="295"/>
      <c r="AJL120" s="295"/>
      <c r="AJM120" s="295"/>
      <c r="AJN120" s="295"/>
      <c r="AJO120" s="295"/>
      <c r="AJP120" s="295"/>
      <c r="AJQ120" s="295"/>
      <c r="AJR120" s="295"/>
      <c r="AJS120" s="295"/>
      <c r="AJT120" s="295"/>
      <c r="AJU120" s="295"/>
      <c r="AJV120" s="295"/>
      <c r="AJW120" s="295"/>
      <c r="AJX120" s="295"/>
      <c r="AJY120" s="295"/>
      <c r="AJZ120" s="295"/>
      <c r="AKA120" s="295"/>
      <c r="AKB120" s="295"/>
      <c r="AKC120" s="295"/>
      <c r="AKD120" s="295"/>
      <c r="AKE120" s="295"/>
      <c r="AKF120" s="295"/>
      <c r="AKG120" s="295"/>
      <c r="AKH120" s="295"/>
      <c r="AKI120" s="295"/>
      <c r="AKJ120" s="295"/>
      <c r="AKK120" s="295"/>
      <c r="AKL120" s="295"/>
      <c r="AKM120" s="295"/>
      <c r="AKN120" s="295"/>
      <c r="AKO120" s="295"/>
      <c r="AKP120" s="295"/>
      <c r="AKQ120" s="295"/>
      <c r="AKR120" s="295"/>
      <c r="AKS120" s="295"/>
      <c r="AKT120" s="295"/>
      <c r="AKU120" s="295"/>
      <c r="AKV120" s="295"/>
      <c r="AKW120" s="295"/>
      <c r="AKX120" s="295"/>
      <c r="AKY120" s="295"/>
      <c r="AKZ120" s="295"/>
      <c r="ALA120" s="295"/>
      <c r="ALB120" s="295"/>
      <c r="ALC120" s="295"/>
      <c r="ALD120" s="295"/>
      <c r="ALE120" s="295"/>
      <c r="ALF120" s="295"/>
      <c r="ALG120" s="295"/>
      <c r="ALH120" s="295"/>
      <c r="ALI120" s="295"/>
      <c r="ALJ120" s="295"/>
      <c r="ALK120" s="295"/>
      <c r="ALL120" s="295"/>
      <c r="ALM120" s="295"/>
      <c r="ALN120" s="295"/>
      <c r="ALO120" s="295"/>
      <c r="ALP120" s="295"/>
      <c r="ALQ120" s="295"/>
      <c r="ALR120" s="295"/>
      <c r="ALS120" s="295"/>
      <c r="ALT120" s="295"/>
      <c r="ALU120" s="295"/>
      <c r="ALV120" s="295"/>
      <c r="ALW120" s="295"/>
      <c r="ALX120" s="295"/>
      <c r="ALY120" s="295"/>
      <c r="ALZ120" s="295"/>
      <c r="AMA120" s="295"/>
      <c r="AMB120" s="295"/>
    </row>
    <row r="121" spans="1:1016" customFormat="1" ht="32.25" customHeight="1">
      <c r="B121" s="276" t="s">
        <v>220</v>
      </c>
      <c r="C121" s="284" t="s">
        <v>41</v>
      </c>
      <c r="D121" s="282">
        <v>150806</v>
      </c>
      <c r="E121" s="288" t="s">
        <v>221</v>
      </c>
      <c r="F121" s="277" t="s">
        <v>36</v>
      </c>
      <c r="G121" s="280">
        <f>'Lista-SPDA'!E23*3</f>
        <v>18</v>
      </c>
      <c r="H121" s="281">
        <f t="shared" si="21"/>
        <v>35.869999999999997</v>
      </c>
      <c r="I121" s="294">
        <f t="shared" si="19"/>
        <v>645.66</v>
      </c>
      <c r="J121" s="295"/>
      <c r="K121" s="296">
        <v>26.92</v>
      </c>
      <c r="L121" s="254">
        <f t="shared" si="20"/>
        <v>35.869999999999997</v>
      </c>
      <c r="M121" s="295"/>
      <c r="N121" s="297"/>
      <c r="O121" s="298"/>
      <c r="P121" s="295"/>
      <c r="Q121" s="295"/>
      <c r="R121" s="295"/>
      <c r="S121" s="295"/>
      <c r="T121" s="295"/>
      <c r="U121" s="295"/>
      <c r="V121" s="295"/>
      <c r="W121" s="295"/>
      <c r="X121" s="295"/>
      <c r="Y121" s="295"/>
      <c r="Z121" s="295"/>
      <c r="AA121" s="295"/>
      <c r="AB121" s="295"/>
      <c r="AC121" s="295"/>
      <c r="AD121" s="295"/>
      <c r="AE121" s="295"/>
      <c r="AF121" s="295"/>
      <c r="AG121" s="295"/>
      <c r="AH121" s="295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5"/>
      <c r="AS121" s="295"/>
      <c r="AT121" s="295"/>
      <c r="AU121" s="295"/>
      <c r="AV121" s="295"/>
      <c r="AW121" s="295"/>
      <c r="AX121" s="295"/>
      <c r="AY121" s="295"/>
      <c r="AZ121" s="295"/>
      <c r="BA121" s="295"/>
      <c r="BB121" s="295"/>
      <c r="BC121" s="295"/>
      <c r="BD121" s="295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5"/>
      <c r="BO121" s="295"/>
      <c r="BP121" s="295"/>
      <c r="BQ121" s="295"/>
      <c r="BR121" s="295"/>
      <c r="BS121" s="295"/>
      <c r="BT121" s="295"/>
      <c r="BU121" s="295"/>
      <c r="BV121" s="295"/>
      <c r="BW121" s="295"/>
      <c r="BX121" s="295"/>
      <c r="BY121" s="295"/>
      <c r="BZ121" s="295"/>
      <c r="CA121" s="295"/>
      <c r="CB121" s="295"/>
      <c r="CC121" s="295"/>
      <c r="CD121" s="295"/>
      <c r="CE121" s="295"/>
      <c r="CF121" s="295"/>
      <c r="CG121" s="295"/>
      <c r="CH121" s="295"/>
      <c r="CI121" s="295"/>
      <c r="CJ121" s="295"/>
      <c r="CK121" s="295"/>
      <c r="CL121" s="295"/>
      <c r="CM121" s="295"/>
      <c r="CN121" s="295"/>
      <c r="CO121" s="295"/>
      <c r="CP121" s="295"/>
      <c r="CQ121" s="295"/>
      <c r="CR121" s="295"/>
      <c r="CS121" s="295"/>
      <c r="CT121" s="295"/>
      <c r="CU121" s="295"/>
      <c r="CV121" s="295"/>
      <c r="CW121" s="295"/>
      <c r="CX121" s="295"/>
      <c r="CY121" s="295"/>
      <c r="CZ121" s="295"/>
      <c r="DA121" s="295"/>
      <c r="DB121" s="295"/>
      <c r="DC121" s="295"/>
      <c r="DD121" s="295"/>
      <c r="DE121" s="295"/>
      <c r="DF121" s="295"/>
      <c r="DG121" s="295"/>
      <c r="DH121" s="295"/>
      <c r="DI121" s="295"/>
      <c r="DJ121" s="295"/>
      <c r="DK121" s="295"/>
      <c r="DL121" s="295"/>
      <c r="DM121" s="295"/>
      <c r="DN121" s="295"/>
      <c r="DO121" s="295"/>
      <c r="DP121" s="295"/>
      <c r="DQ121" s="295"/>
      <c r="DR121" s="295"/>
      <c r="DS121" s="295"/>
      <c r="DT121" s="295"/>
      <c r="DU121" s="295"/>
      <c r="DV121" s="295"/>
      <c r="DW121" s="295"/>
      <c r="DX121" s="295"/>
      <c r="DY121" s="295"/>
      <c r="DZ121" s="295"/>
      <c r="EA121" s="295"/>
      <c r="EB121" s="295"/>
      <c r="EC121" s="295"/>
      <c r="ED121" s="295"/>
      <c r="EE121" s="295"/>
      <c r="EF121" s="295"/>
      <c r="EG121" s="295"/>
      <c r="EH121" s="295"/>
      <c r="EI121" s="295"/>
      <c r="EJ121" s="295"/>
      <c r="EK121" s="295"/>
      <c r="EL121" s="295"/>
      <c r="EM121" s="295"/>
      <c r="EN121" s="295"/>
      <c r="EO121" s="295"/>
      <c r="EP121" s="295"/>
      <c r="EQ121" s="295"/>
      <c r="ER121" s="295"/>
      <c r="ES121" s="295"/>
      <c r="ET121" s="295"/>
      <c r="EU121" s="295"/>
      <c r="EV121" s="295"/>
      <c r="EW121" s="295"/>
      <c r="EX121" s="295"/>
      <c r="EY121" s="295"/>
      <c r="EZ121" s="295"/>
      <c r="FA121" s="295"/>
      <c r="FB121" s="295"/>
      <c r="FC121" s="295"/>
      <c r="FD121" s="295"/>
      <c r="FE121" s="295"/>
      <c r="FF121" s="295"/>
      <c r="FG121" s="295"/>
      <c r="FH121" s="295"/>
      <c r="FI121" s="295"/>
      <c r="FJ121" s="295"/>
      <c r="FK121" s="295"/>
      <c r="FL121" s="295"/>
      <c r="FM121" s="295"/>
      <c r="FN121" s="295"/>
      <c r="FO121" s="295"/>
      <c r="FP121" s="295"/>
      <c r="FQ121" s="295"/>
      <c r="FR121" s="295"/>
      <c r="FS121" s="295"/>
      <c r="FT121" s="295"/>
      <c r="FU121" s="295"/>
      <c r="FV121" s="295"/>
      <c r="FW121" s="295"/>
      <c r="FX121" s="295"/>
      <c r="FY121" s="295"/>
      <c r="FZ121" s="295"/>
      <c r="GA121" s="295"/>
      <c r="GB121" s="295"/>
      <c r="GC121" s="295"/>
      <c r="GD121" s="295"/>
      <c r="GE121" s="295"/>
      <c r="GF121" s="295"/>
      <c r="GG121" s="295"/>
      <c r="GH121" s="295"/>
      <c r="GI121" s="295"/>
      <c r="GJ121" s="295"/>
      <c r="GK121" s="295"/>
      <c r="GL121" s="295"/>
      <c r="GM121" s="295"/>
      <c r="GN121" s="295"/>
      <c r="GO121" s="295"/>
      <c r="GP121" s="295"/>
      <c r="GQ121" s="295"/>
      <c r="GR121" s="295"/>
      <c r="GS121" s="295"/>
      <c r="GT121" s="295"/>
      <c r="GU121" s="295"/>
      <c r="GV121" s="295"/>
      <c r="GW121" s="295"/>
      <c r="GX121" s="295"/>
      <c r="GY121" s="295"/>
      <c r="GZ121" s="295"/>
      <c r="HA121" s="295"/>
      <c r="HB121" s="295"/>
      <c r="HC121" s="295"/>
      <c r="HD121" s="295"/>
      <c r="HE121" s="295"/>
      <c r="HF121" s="295"/>
      <c r="HG121" s="295"/>
      <c r="HH121" s="295"/>
      <c r="HI121" s="295"/>
      <c r="HJ121" s="295"/>
      <c r="HK121" s="295"/>
      <c r="HL121" s="295"/>
      <c r="HM121" s="295"/>
      <c r="HN121" s="295"/>
      <c r="HO121" s="295"/>
      <c r="HP121" s="295"/>
      <c r="HQ121" s="295"/>
      <c r="HR121" s="295"/>
      <c r="HS121" s="295"/>
      <c r="HT121" s="295"/>
      <c r="HU121" s="295"/>
      <c r="HV121" s="295"/>
      <c r="HW121" s="295"/>
      <c r="HX121" s="295"/>
      <c r="HY121" s="295"/>
      <c r="HZ121" s="295"/>
      <c r="IA121" s="295"/>
      <c r="IB121" s="295"/>
      <c r="IC121" s="295"/>
      <c r="ID121" s="295"/>
      <c r="IE121" s="295"/>
      <c r="IF121" s="295"/>
      <c r="IG121" s="295"/>
      <c r="IH121" s="295"/>
      <c r="II121" s="295"/>
      <c r="IJ121" s="295"/>
      <c r="IK121" s="295"/>
      <c r="IL121" s="295"/>
      <c r="IM121" s="295"/>
      <c r="IN121" s="295"/>
      <c r="IO121" s="295"/>
      <c r="IP121" s="295"/>
      <c r="IQ121" s="295"/>
      <c r="IR121" s="295"/>
      <c r="IS121" s="295"/>
      <c r="IT121" s="295"/>
      <c r="IU121" s="295"/>
      <c r="IV121" s="295"/>
      <c r="IW121" s="295"/>
      <c r="IX121" s="295"/>
      <c r="IY121" s="295"/>
      <c r="IZ121" s="295"/>
      <c r="JA121" s="295"/>
      <c r="JB121" s="295"/>
      <c r="JC121" s="295"/>
      <c r="JD121" s="295"/>
      <c r="JE121" s="295"/>
      <c r="JF121" s="295"/>
      <c r="JG121" s="295"/>
      <c r="JH121" s="295"/>
      <c r="JI121" s="295"/>
      <c r="JJ121" s="295"/>
      <c r="JK121" s="295"/>
      <c r="JL121" s="295"/>
      <c r="JM121" s="295"/>
      <c r="JN121" s="295"/>
      <c r="JO121" s="295"/>
      <c r="JP121" s="295"/>
      <c r="JQ121" s="295"/>
      <c r="JR121" s="295"/>
      <c r="JS121" s="295"/>
      <c r="JT121" s="295"/>
      <c r="JU121" s="295"/>
      <c r="JV121" s="295"/>
      <c r="JW121" s="295"/>
      <c r="JX121" s="295"/>
      <c r="JY121" s="295"/>
      <c r="JZ121" s="295"/>
      <c r="KA121" s="295"/>
      <c r="KB121" s="295"/>
      <c r="KC121" s="295"/>
      <c r="KD121" s="295"/>
      <c r="KE121" s="295"/>
      <c r="KF121" s="295"/>
      <c r="KG121" s="295"/>
      <c r="KH121" s="295"/>
      <c r="KI121" s="295"/>
      <c r="KJ121" s="295"/>
      <c r="KK121" s="295"/>
      <c r="KL121" s="295"/>
      <c r="KM121" s="295"/>
      <c r="KN121" s="295"/>
      <c r="KO121" s="295"/>
      <c r="KP121" s="295"/>
      <c r="KQ121" s="295"/>
      <c r="KR121" s="295"/>
      <c r="KS121" s="295"/>
      <c r="KT121" s="295"/>
      <c r="KU121" s="295"/>
      <c r="KV121" s="295"/>
      <c r="KW121" s="295"/>
      <c r="KX121" s="295"/>
      <c r="KY121" s="295"/>
      <c r="KZ121" s="295"/>
      <c r="LA121" s="295"/>
      <c r="LB121" s="295"/>
      <c r="LC121" s="295"/>
      <c r="LD121" s="295"/>
      <c r="LE121" s="295"/>
      <c r="LF121" s="295"/>
      <c r="LG121" s="295"/>
      <c r="LH121" s="295"/>
      <c r="LI121" s="295"/>
      <c r="LJ121" s="295"/>
      <c r="LK121" s="295"/>
      <c r="LL121" s="295"/>
      <c r="LM121" s="295"/>
      <c r="LN121" s="295"/>
      <c r="LO121" s="295"/>
      <c r="LP121" s="295"/>
      <c r="LQ121" s="295"/>
      <c r="LR121" s="295"/>
      <c r="LS121" s="295"/>
      <c r="LT121" s="295"/>
      <c r="LU121" s="295"/>
      <c r="LV121" s="295"/>
      <c r="LW121" s="295"/>
      <c r="LX121" s="295"/>
      <c r="LY121" s="295"/>
      <c r="LZ121" s="295"/>
      <c r="MA121" s="295"/>
      <c r="MB121" s="295"/>
      <c r="MC121" s="295"/>
      <c r="MD121" s="295"/>
      <c r="ME121" s="295"/>
      <c r="MF121" s="295"/>
      <c r="MG121" s="295"/>
      <c r="MH121" s="295"/>
      <c r="MI121" s="295"/>
      <c r="MJ121" s="295"/>
      <c r="MK121" s="295"/>
      <c r="ML121" s="295"/>
      <c r="MM121" s="295"/>
      <c r="MN121" s="295"/>
      <c r="MO121" s="295"/>
      <c r="MP121" s="295"/>
      <c r="MQ121" s="295"/>
      <c r="MR121" s="295"/>
      <c r="MS121" s="295"/>
      <c r="MT121" s="295"/>
      <c r="MU121" s="295"/>
      <c r="MV121" s="295"/>
      <c r="MW121" s="295"/>
      <c r="MX121" s="295"/>
      <c r="MY121" s="295"/>
      <c r="MZ121" s="295"/>
      <c r="NA121" s="295"/>
      <c r="NB121" s="295"/>
      <c r="NC121" s="295"/>
      <c r="ND121" s="295"/>
      <c r="NE121" s="295"/>
      <c r="NF121" s="295"/>
      <c r="NG121" s="295"/>
      <c r="NH121" s="295"/>
      <c r="NI121" s="295"/>
      <c r="NJ121" s="295"/>
      <c r="NK121" s="295"/>
      <c r="NL121" s="295"/>
      <c r="NM121" s="295"/>
      <c r="NN121" s="295"/>
      <c r="NO121" s="295"/>
      <c r="NP121" s="295"/>
      <c r="NQ121" s="295"/>
      <c r="NR121" s="295"/>
      <c r="NS121" s="295"/>
      <c r="NT121" s="295"/>
      <c r="NU121" s="295"/>
      <c r="NV121" s="295"/>
      <c r="NW121" s="295"/>
      <c r="NX121" s="295"/>
      <c r="NY121" s="295"/>
      <c r="NZ121" s="295"/>
      <c r="OA121" s="295"/>
      <c r="OB121" s="295"/>
      <c r="OC121" s="295"/>
      <c r="OD121" s="295"/>
      <c r="OE121" s="295"/>
      <c r="OF121" s="295"/>
      <c r="OG121" s="295"/>
      <c r="OH121" s="295"/>
      <c r="OI121" s="295"/>
      <c r="OJ121" s="295"/>
      <c r="OK121" s="295"/>
      <c r="OL121" s="295"/>
      <c r="OM121" s="295"/>
      <c r="ON121" s="295"/>
      <c r="OO121" s="295"/>
      <c r="OP121" s="295"/>
      <c r="OQ121" s="295"/>
      <c r="OR121" s="295"/>
      <c r="OS121" s="295"/>
      <c r="OT121" s="295"/>
      <c r="OU121" s="295"/>
      <c r="OV121" s="295"/>
      <c r="OW121" s="295"/>
      <c r="OX121" s="295"/>
      <c r="OY121" s="295"/>
      <c r="OZ121" s="295"/>
      <c r="PA121" s="295"/>
      <c r="PB121" s="295"/>
      <c r="PC121" s="295"/>
      <c r="PD121" s="295"/>
      <c r="PE121" s="295"/>
      <c r="PF121" s="295"/>
      <c r="PG121" s="295"/>
      <c r="PH121" s="295"/>
      <c r="PI121" s="295"/>
      <c r="PJ121" s="295"/>
      <c r="PK121" s="295"/>
      <c r="PL121" s="295"/>
      <c r="PM121" s="295"/>
      <c r="PN121" s="295"/>
      <c r="PO121" s="295"/>
      <c r="PP121" s="295"/>
      <c r="PQ121" s="295"/>
      <c r="PR121" s="295"/>
      <c r="PS121" s="295"/>
      <c r="PT121" s="295"/>
      <c r="PU121" s="295"/>
      <c r="PV121" s="295"/>
      <c r="PW121" s="295"/>
      <c r="PX121" s="295"/>
      <c r="PY121" s="295"/>
      <c r="PZ121" s="295"/>
      <c r="QA121" s="295"/>
      <c r="QB121" s="295"/>
      <c r="QC121" s="295"/>
      <c r="QD121" s="295"/>
      <c r="QE121" s="295"/>
      <c r="QF121" s="295"/>
      <c r="QG121" s="295"/>
      <c r="QH121" s="295"/>
      <c r="QI121" s="295"/>
      <c r="QJ121" s="295"/>
      <c r="QK121" s="295"/>
      <c r="QL121" s="295"/>
      <c r="QM121" s="295"/>
      <c r="QN121" s="295"/>
      <c r="QO121" s="295"/>
      <c r="QP121" s="295"/>
      <c r="QQ121" s="295"/>
      <c r="QR121" s="295"/>
      <c r="QS121" s="295"/>
      <c r="QT121" s="295"/>
      <c r="QU121" s="295"/>
      <c r="QV121" s="295"/>
      <c r="QW121" s="295"/>
      <c r="QX121" s="295"/>
      <c r="QY121" s="295"/>
      <c r="QZ121" s="295"/>
      <c r="RA121" s="295"/>
      <c r="RB121" s="295"/>
      <c r="RC121" s="295"/>
      <c r="RD121" s="295"/>
      <c r="RE121" s="295"/>
      <c r="RF121" s="295"/>
      <c r="RG121" s="295"/>
      <c r="RH121" s="295"/>
      <c r="RI121" s="295"/>
      <c r="RJ121" s="295"/>
      <c r="RK121" s="295"/>
      <c r="RL121" s="295"/>
      <c r="RM121" s="295"/>
      <c r="RN121" s="295"/>
      <c r="RO121" s="295"/>
      <c r="RP121" s="295"/>
      <c r="RQ121" s="295"/>
      <c r="RR121" s="295"/>
      <c r="RS121" s="295"/>
      <c r="RT121" s="295"/>
      <c r="RU121" s="295"/>
      <c r="RV121" s="295"/>
      <c r="RW121" s="295"/>
      <c r="RX121" s="295"/>
      <c r="RY121" s="295"/>
      <c r="RZ121" s="295"/>
      <c r="SA121" s="295"/>
      <c r="SB121" s="295"/>
      <c r="SC121" s="295"/>
      <c r="SD121" s="295"/>
      <c r="SE121" s="295"/>
      <c r="SF121" s="295"/>
      <c r="SG121" s="295"/>
      <c r="SH121" s="295"/>
      <c r="SI121" s="295"/>
      <c r="SJ121" s="295"/>
      <c r="SK121" s="295"/>
      <c r="SL121" s="295"/>
      <c r="SM121" s="295"/>
      <c r="SN121" s="295"/>
      <c r="SO121" s="295"/>
      <c r="SP121" s="295"/>
      <c r="SQ121" s="295"/>
      <c r="SR121" s="295"/>
      <c r="SS121" s="295"/>
      <c r="ST121" s="295"/>
      <c r="SU121" s="295"/>
      <c r="SV121" s="295"/>
      <c r="SW121" s="295"/>
      <c r="SX121" s="295"/>
      <c r="SY121" s="295"/>
      <c r="SZ121" s="295"/>
      <c r="TA121" s="295"/>
      <c r="TB121" s="295"/>
      <c r="TC121" s="295"/>
      <c r="TD121" s="295"/>
      <c r="TE121" s="295"/>
      <c r="TF121" s="295"/>
      <c r="TG121" s="295"/>
      <c r="TH121" s="295"/>
      <c r="TI121" s="295"/>
      <c r="TJ121" s="295"/>
      <c r="TK121" s="295"/>
      <c r="TL121" s="295"/>
      <c r="TM121" s="295"/>
      <c r="TN121" s="295"/>
      <c r="TO121" s="295"/>
      <c r="TP121" s="295"/>
      <c r="TQ121" s="295"/>
      <c r="TR121" s="295"/>
      <c r="TS121" s="295"/>
      <c r="TT121" s="295"/>
      <c r="TU121" s="295"/>
      <c r="TV121" s="295"/>
      <c r="TW121" s="295"/>
      <c r="TX121" s="295"/>
      <c r="TY121" s="295"/>
      <c r="TZ121" s="295"/>
      <c r="UA121" s="295"/>
      <c r="UB121" s="295"/>
      <c r="UC121" s="295"/>
      <c r="UD121" s="295"/>
      <c r="UE121" s="295"/>
      <c r="UF121" s="295"/>
      <c r="UG121" s="295"/>
      <c r="UH121" s="295"/>
      <c r="UI121" s="295"/>
      <c r="UJ121" s="295"/>
      <c r="UK121" s="295"/>
      <c r="UL121" s="295"/>
      <c r="UM121" s="295"/>
      <c r="UN121" s="295"/>
      <c r="UO121" s="295"/>
      <c r="UP121" s="295"/>
      <c r="UQ121" s="295"/>
      <c r="UR121" s="295"/>
      <c r="US121" s="295"/>
      <c r="UT121" s="295"/>
      <c r="UU121" s="295"/>
      <c r="UV121" s="295"/>
      <c r="UW121" s="295"/>
      <c r="UX121" s="295"/>
      <c r="UY121" s="295"/>
      <c r="UZ121" s="295"/>
      <c r="VA121" s="295"/>
      <c r="VB121" s="295"/>
      <c r="VC121" s="295"/>
      <c r="VD121" s="295"/>
      <c r="VE121" s="295"/>
      <c r="VF121" s="295"/>
      <c r="VG121" s="295"/>
      <c r="VH121" s="295"/>
      <c r="VI121" s="295"/>
      <c r="VJ121" s="295"/>
      <c r="VK121" s="295"/>
      <c r="VL121" s="295"/>
      <c r="VM121" s="295"/>
      <c r="VN121" s="295"/>
      <c r="VO121" s="295"/>
      <c r="VP121" s="295"/>
      <c r="VQ121" s="295"/>
      <c r="VR121" s="295"/>
      <c r="VS121" s="295"/>
      <c r="VT121" s="295"/>
      <c r="VU121" s="295"/>
      <c r="VV121" s="295"/>
      <c r="VW121" s="295"/>
      <c r="VX121" s="295"/>
      <c r="VY121" s="295"/>
      <c r="VZ121" s="295"/>
      <c r="WA121" s="295"/>
      <c r="WB121" s="295"/>
      <c r="WC121" s="295"/>
      <c r="WD121" s="295"/>
      <c r="WE121" s="295"/>
      <c r="WF121" s="295"/>
      <c r="WG121" s="295"/>
      <c r="WH121" s="295"/>
      <c r="WI121" s="295"/>
      <c r="WJ121" s="295"/>
      <c r="WK121" s="295"/>
      <c r="WL121" s="295"/>
      <c r="WM121" s="295"/>
      <c r="WN121" s="295"/>
      <c r="WO121" s="295"/>
      <c r="WP121" s="295"/>
      <c r="WQ121" s="295"/>
      <c r="WR121" s="295"/>
      <c r="WS121" s="295"/>
      <c r="WT121" s="295"/>
      <c r="WU121" s="295"/>
      <c r="WV121" s="295"/>
      <c r="WW121" s="295"/>
      <c r="WX121" s="295"/>
      <c r="WY121" s="295"/>
      <c r="WZ121" s="295"/>
      <c r="XA121" s="295"/>
      <c r="XB121" s="295"/>
      <c r="XC121" s="295"/>
      <c r="XD121" s="295"/>
      <c r="XE121" s="295"/>
      <c r="XF121" s="295"/>
      <c r="XG121" s="295"/>
      <c r="XH121" s="295"/>
      <c r="XI121" s="295"/>
      <c r="XJ121" s="295"/>
      <c r="XK121" s="295"/>
      <c r="XL121" s="295"/>
      <c r="XM121" s="295"/>
      <c r="XN121" s="295"/>
      <c r="XO121" s="295"/>
      <c r="XP121" s="295"/>
      <c r="XQ121" s="295"/>
      <c r="XR121" s="295"/>
      <c r="XS121" s="295"/>
      <c r="XT121" s="295"/>
      <c r="XU121" s="295"/>
      <c r="XV121" s="295"/>
      <c r="XW121" s="295"/>
      <c r="XX121" s="295"/>
      <c r="XY121" s="295"/>
      <c r="XZ121" s="295"/>
      <c r="YA121" s="295"/>
      <c r="YB121" s="295"/>
      <c r="YC121" s="295"/>
      <c r="YD121" s="295"/>
      <c r="YE121" s="295"/>
      <c r="YF121" s="295"/>
      <c r="YG121" s="295"/>
      <c r="YH121" s="295"/>
      <c r="YI121" s="295"/>
      <c r="YJ121" s="295"/>
      <c r="YK121" s="295"/>
      <c r="YL121" s="295"/>
      <c r="YM121" s="295"/>
      <c r="YN121" s="295"/>
      <c r="YO121" s="295"/>
      <c r="YP121" s="295"/>
      <c r="YQ121" s="295"/>
      <c r="YR121" s="295"/>
      <c r="YS121" s="295"/>
      <c r="YT121" s="295"/>
      <c r="YU121" s="295"/>
      <c r="YV121" s="295"/>
      <c r="YW121" s="295"/>
      <c r="YX121" s="295"/>
      <c r="YY121" s="295"/>
      <c r="YZ121" s="295"/>
      <c r="ZA121" s="295"/>
      <c r="ZB121" s="295"/>
      <c r="ZC121" s="295"/>
      <c r="ZD121" s="295"/>
      <c r="ZE121" s="295"/>
      <c r="ZF121" s="295"/>
      <c r="ZG121" s="295"/>
      <c r="ZH121" s="295"/>
      <c r="ZI121" s="295"/>
      <c r="ZJ121" s="295"/>
      <c r="ZK121" s="295"/>
      <c r="ZL121" s="295"/>
      <c r="ZM121" s="295"/>
      <c r="ZN121" s="295"/>
      <c r="ZO121" s="295"/>
      <c r="ZP121" s="295"/>
      <c r="ZQ121" s="295"/>
      <c r="ZR121" s="295"/>
      <c r="ZS121" s="295"/>
      <c r="ZT121" s="295"/>
      <c r="ZU121" s="295"/>
      <c r="ZV121" s="295"/>
      <c r="ZW121" s="295"/>
      <c r="ZX121" s="295"/>
      <c r="ZY121" s="295"/>
      <c r="ZZ121" s="295"/>
      <c r="AAA121" s="295"/>
      <c r="AAB121" s="295"/>
      <c r="AAC121" s="295"/>
      <c r="AAD121" s="295"/>
      <c r="AAE121" s="295"/>
      <c r="AAF121" s="295"/>
      <c r="AAG121" s="295"/>
      <c r="AAH121" s="295"/>
      <c r="AAI121" s="295"/>
      <c r="AAJ121" s="295"/>
      <c r="AAK121" s="295"/>
      <c r="AAL121" s="295"/>
      <c r="AAM121" s="295"/>
      <c r="AAN121" s="295"/>
      <c r="AAO121" s="295"/>
      <c r="AAP121" s="295"/>
      <c r="AAQ121" s="295"/>
      <c r="AAR121" s="295"/>
      <c r="AAS121" s="295"/>
      <c r="AAT121" s="295"/>
      <c r="AAU121" s="295"/>
      <c r="AAV121" s="295"/>
      <c r="AAW121" s="295"/>
      <c r="AAX121" s="295"/>
      <c r="AAY121" s="295"/>
      <c r="AAZ121" s="295"/>
      <c r="ABA121" s="295"/>
      <c r="ABB121" s="295"/>
      <c r="ABC121" s="295"/>
      <c r="ABD121" s="295"/>
      <c r="ABE121" s="295"/>
      <c r="ABF121" s="295"/>
      <c r="ABG121" s="295"/>
      <c r="ABH121" s="295"/>
      <c r="ABI121" s="295"/>
      <c r="ABJ121" s="295"/>
      <c r="ABK121" s="295"/>
      <c r="ABL121" s="295"/>
      <c r="ABM121" s="295"/>
      <c r="ABN121" s="295"/>
      <c r="ABO121" s="295"/>
      <c r="ABP121" s="295"/>
      <c r="ABQ121" s="295"/>
      <c r="ABR121" s="295"/>
      <c r="ABS121" s="295"/>
      <c r="ABT121" s="295"/>
      <c r="ABU121" s="295"/>
      <c r="ABV121" s="295"/>
      <c r="ABW121" s="295"/>
      <c r="ABX121" s="295"/>
      <c r="ABY121" s="295"/>
      <c r="ABZ121" s="295"/>
      <c r="ACA121" s="295"/>
      <c r="ACB121" s="295"/>
      <c r="ACC121" s="295"/>
      <c r="ACD121" s="295"/>
      <c r="ACE121" s="295"/>
      <c r="ACF121" s="295"/>
      <c r="ACG121" s="295"/>
      <c r="ACH121" s="295"/>
      <c r="ACI121" s="295"/>
      <c r="ACJ121" s="295"/>
      <c r="ACK121" s="295"/>
      <c r="ACL121" s="295"/>
      <c r="ACM121" s="295"/>
      <c r="ACN121" s="295"/>
      <c r="ACO121" s="295"/>
      <c r="ACP121" s="295"/>
      <c r="ACQ121" s="295"/>
      <c r="ACR121" s="295"/>
      <c r="ACS121" s="295"/>
      <c r="ACT121" s="295"/>
      <c r="ACU121" s="295"/>
      <c r="ACV121" s="295"/>
      <c r="ACW121" s="295"/>
      <c r="ACX121" s="295"/>
      <c r="ACY121" s="295"/>
      <c r="ACZ121" s="295"/>
      <c r="ADA121" s="295"/>
      <c r="ADB121" s="295"/>
      <c r="ADC121" s="295"/>
      <c r="ADD121" s="295"/>
      <c r="ADE121" s="295"/>
      <c r="ADF121" s="295"/>
      <c r="ADG121" s="295"/>
      <c r="ADH121" s="295"/>
      <c r="ADI121" s="295"/>
      <c r="ADJ121" s="295"/>
      <c r="ADK121" s="295"/>
      <c r="ADL121" s="295"/>
      <c r="ADM121" s="295"/>
      <c r="ADN121" s="295"/>
      <c r="ADO121" s="295"/>
      <c r="ADP121" s="295"/>
      <c r="ADQ121" s="295"/>
      <c r="ADR121" s="295"/>
      <c r="ADS121" s="295"/>
      <c r="ADT121" s="295"/>
      <c r="ADU121" s="295"/>
      <c r="ADV121" s="295"/>
      <c r="ADW121" s="295"/>
      <c r="ADX121" s="295"/>
      <c r="ADY121" s="295"/>
      <c r="ADZ121" s="295"/>
      <c r="AEA121" s="295"/>
      <c r="AEB121" s="295"/>
      <c r="AEC121" s="295"/>
      <c r="AED121" s="295"/>
      <c r="AEE121" s="295"/>
      <c r="AEF121" s="295"/>
      <c r="AEG121" s="295"/>
      <c r="AEH121" s="295"/>
      <c r="AEI121" s="295"/>
      <c r="AEJ121" s="295"/>
      <c r="AEK121" s="295"/>
      <c r="AEL121" s="295"/>
      <c r="AEM121" s="295"/>
      <c r="AEN121" s="295"/>
      <c r="AEO121" s="295"/>
      <c r="AEP121" s="295"/>
      <c r="AEQ121" s="295"/>
      <c r="AER121" s="295"/>
      <c r="AES121" s="295"/>
      <c r="AET121" s="295"/>
      <c r="AEU121" s="295"/>
      <c r="AEV121" s="295"/>
      <c r="AEW121" s="295"/>
      <c r="AEX121" s="295"/>
      <c r="AEY121" s="295"/>
      <c r="AEZ121" s="295"/>
      <c r="AFA121" s="295"/>
      <c r="AFB121" s="295"/>
      <c r="AFC121" s="295"/>
      <c r="AFD121" s="295"/>
      <c r="AFE121" s="295"/>
      <c r="AFF121" s="295"/>
      <c r="AFG121" s="295"/>
      <c r="AFH121" s="295"/>
      <c r="AFI121" s="295"/>
      <c r="AFJ121" s="295"/>
      <c r="AFK121" s="295"/>
      <c r="AFL121" s="295"/>
      <c r="AFM121" s="295"/>
      <c r="AFN121" s="295"/>
      <c r="AFO121" s="295"/>
      <c r="AFP121" s="295"/>
      <c r="AFQ121" s="295"/>
      <c r="AFR121" s="295"/>
      <c r="AFS121" s="295"/>
      <c r="AFT121" s="295"/>
      <c r="AFU121" s="295"/>
      <c r="AFV121" s="295"/>
      <c r="AFW121" s="295"/>
      <c r="AFX121" s="295"/>
      <c r="AFY121" s="295"/>
      <c r="AFZ121" s="295"/>
      <c r="AGA121" s="295"/>
      <c r="AGB121" s="295"/>
      <c r="AGC121" s="295"/>
      <c r="AGD121" s="295"/>
      <c r="AGE121" s="295"/>
      <c r="AGF121" s="295"/>
      <c r="AGG121" s="295"/>
      <c r="AGH121" s="295"/>
      <c r="AGI121" s="295"/>
      <c r="AGJ121" s="295"/>
      <c r="AGK121" s="295"/>
      <c r="AGL121" s="295"/>
      <c r="AGM121" s="295"/>
      <c r="AGN121" s="295"/>
      <c r="AGO121" s="295"/>
      <c r="AGP121" s="295"/>
      <c r="AGQ121" s="295"/>
      <c r="AGR121" s="295"/>
      <c r="AGS121" s="295"/>
      <c r="AGT121" s="295"/>
      <c r="AGU121" s="295"/>
      <c r="AGV121" s="295"/>
      <c r="AGW121" s="295"/>
      <c r="AGX121" s="295"/>
      <c r="AGY121" s="295"/>
      <c r="AGZ121" s="295"/>
      <c r="AHA121" s="295"/>
      <c r="AHB121" s="295"/>
      <c r="AHC121" s="295"/>
      <c r="AHD121" s="295"/>
      <c r="AHE121" s="295"/>
      <c r="AHF121" s="295"/>
      <c r="AHG121" s="295"/>
      <c r="AHH121" s="295"/>
      <c r="AHI121" s="295"/>
      <c r="AHJ121" s="295"/>
      <c r="AHK121" s="295"/>
      <c r="AHL121" s="295"/>
      <c r="AHM121" s="295"/>
      <c r="AHN121" s="295"/>
      <c r="AHO121" s="295"/>
      <c r="AHP121" s="295"/>
      <c r="AHQ121" s="295"/>
      <c r="AHR121" s="295"/>
      <c r="AHS121" s="295"/>
      <c r="AHT121" s="295"/>
      <c r="AHU121" s="295"/>
      <c r="AHV121" s="295"/>
      <c r="AHW121" s="295"/>
      <c r="AHX121" s="295"/>
      <c r="AHY121" s="295"/>
      <c r="AHZ121" s="295"/>
      <c r="AIA121" s="295"/>
      <c r="AIB121" s="295"/>
      <c r="AIC121" s="295"/>
      <c r="AID121" s="295"/>
      <c r="AIE121" s="295"/>
      <c r="AIF121" s="295"/>
      <c r="AIG121" s="295"/>
      <c r="AIH121" s="295"/>
      <c r="AII121" s="295"/>
      <c r="AIJ121" s="295"/>
      <c r="AIK121" s="295"/>
      <c r="AIL121" s="295"/>
      <c r="AIM121" s="295"/>
      <c r="AIN121" s="295"/>
      <c r="AIO121" s="295"/>
      <c r="AIP121" s="295"/>
      <c r="AIQ121" s="295"/>
      <c r="AIR121" s="295"/>
      <c r="AIS121" s="295"/>
      <c r="AIT121" s="295"/>
      <c r="AIU121" s="295"/>
      <c r="AIV121" s="295"/>
      <c r="AIW121" s="295"/>
      <c r="AIX121" s="295"/>
      <c r="AIY121" s="295"/>
      <c r="AIZ121" s="295"/>
      <c r="AJA121" s="295"/>
      <c r="AJB121" s="295"/>
      <c r="AJC121" s="295"/>
      <c r="AJD121" s="295"/>
      <c r="AJE121" s="295"/>
      <c r="AJF121" s="295"/>
      <c r="AJG121" s="295"/>
      <c r="AJH121" s="295"/>
      <c r="AJI121" s="295"/>
      <c r="AJJ121" s="295"/>
      <c r="AJK121" s="295"/>
      <c r="AJL121" s="295"/>
      <c r="AJM121" s="295"/>
      <c r="AJN121" s="295"/>
      <c r="AJO121" s="295"/>
      <c r="AJP121" s="295"/>
      <c r="AJQ121" s="295"/>
      <c r="AJR121" s="295"/>
      <c r="AJS121" s="295"/>
      <c r="AJT121" s="295"/>
      <c r="AJU121" s="295"/>
      <c r="AJV121" s="295"/>
      <c r="AJW121" s="295"/>
      <c r="AJX121" s="295"/>
      <c r="AJY121" s="295"/>
      <c r="AJZ121" s="295"/>
      <c r="AKA121" s="295"/>
      <c r="AKB121" s="295"/>
      <c r="AKC121" s="295"/>
      <c r="AKD121" s="295"/>
      <c r="AKE121" s="295"/>
      <c r="AKF121" s="295"/>
      <c r="AKG121" s="295"/>
      <c r="AKH121" s="295"/>
      <c r="AKI121" s="295"/>
      <c r="AKJ121" s="295"/>
      <c r="AKK121" s="295"/>
      <c r="AKL121" s="295"/>
      <c r="AKM121" s="295"/>
      <c r="AKN121" s="295"/>
      <c r="AKO121" s="295"/>
      <c r="AKP121" s="295"/>
      <c r="AKQ121" s="295"/>
      <c r="AKR121" s="295"/>
      <c r="AKS121" s="295"/>
      <c r="AKT121" s="295"/>
      <c r="AKU121" s="295"/>
      <c r="AKV121" s="295"/>
      <c r="AKW121" s="295"/>
      <c r="AKX121" s="295"/>
      <c r="AKY121" s="295"/>
      <c r="AKZ121" s="295"/>
      <c r="ALA121" s="295"/>
      <c r="ALB121" s="295"/>
      <c r="ALC121" s="295"/>
      <c r="ALD121" s="295"/>
      <c r="ALE121" s="295"/>
      <c r="ALF121" s="295"/>
      <c r="ALG121" s="295"/>
      <c r="ALH121" s="295"/>
      <c r="ALI121" s="295"/>
      <c r="ALJ121" s="295"/>
      <c r="ALK121" s="295"/>
      <c r="ALL121" s="295"/>
      <c r="ALM121" s="295"/>
      <c r="ALN121" s="295"/>
      <c r="ALO121" s="295"/>
      <c r="ALP121" s="295"/>
      <c r="ALQ121" s="295"/>
      <c r="ALR121" s="295"/>
      <c r="ALS121" s="295"/>
      <c r="ALT121" s="295"/>
      <c r="ALU121" s="295"/>
      <c r="ALV121" s="295"/>
      <c r="ALW121" s="295"/>
      <c r="ALX121" s="295"/>
      <c r="ALY121" s="295"/>
      <c r="ALZ121" s="295"/>
      <c r="AMA121" s="295"/>
      <c r="AMB121" s="295"/>
    </row>
    <row r="122" spans="1:1016" customFormat="1" ht="41.25" customHeight="1">
      <c r="A122" t="s">
        <v>222</v>
      </c>
      <c r="B122" s="276" t="s">
        <v>223</v>
      </c>
      <c r="C122" s="284" t="s">
        <v>41</v>
      </c>
      <c r="D122" s="282">
        <v>160321</v>
      </c>
      <c r="E122" s="288" t="s">
        <v>224</v>
      </c>
      <c r="F122" s="277" t="s">
        <v>44</v>
      </c>
      <c r="G122" s="280">
        <f>'Lista-SPDA'!E30</f>
        <v>14</v>
      </c>
      <c r="H122" s="281">
        <f t="shared" si="21"/>
        <v>176.09</v>
      </c>
      <c r="I122" s="294">
        <f t="shared" si="19"/>
        <v>2465.2600000000002</v>
      </c>
      <c r="J122" s="295"/>
      <c r="K122" s="296">
        <v>132.15</v>
      </c>
      <c r="L122" s="254">
        <f t="shared" si="20"/>
        <v>176.09</v>
      </c>
      <c r="M122" s="295"/>
      <c r="N122" s="297"/>
      <c r="O122" s="298"/>
      <c r="P122" s="295"/>
      <c r="Q122" s="295"/>
      <c r="R122" s="295"/>
      <c r="S122" s="295"/>
      <c r="T122" s="295"/>
      <c r="U122" s="295"/>
      <c r="V122" s="295"/>
      <c r="W122" s="295"/>
      <c r="X122" s="295"/>
      <c r="Y122" s="295"/>
      <c r="Z122" s="295"/>
      <c r="AA122" s="295"/>
      <c r="AB122" s="295"/>
      <c r="AC122" s="295"/>
      <c r="AD122" s="295"/>
      <c r="AE122" s="295"/>
      <c r="AF122" s="295"/>
      <c r="AG122" s="295"/>
      <c r="AH122" s="295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5"/>
      <c r="AS122" s="295"/>
      <c r="AT122" s="295"/>
      <c r="AU122" s="295"/>
      <c r="AV122" s="295"/>
      <c r="AW122" s="295"/>
      <c r="AX122" s="295"/>
      <c r="AY122" s="295"/>
      <c r="AZ122" s="295"/>
      <c r="BA122" s="295"/>
      <c r="BB122" s="295"/>
      <c r="BC122" s="295"/>
      <c r="BD122" s="295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5"/>
      <c r="BO122" s="295"/>
      <c r="BP122" s="295"/>
      <c r="BQ122" s="295"/>
      <c r="BR122" s="295"/>
      <c r="BS122" s="295"/>
      <c r="BT122" s="295"/>
      <c r="BU122" s="295"/>
      <c r="BV122" s="295"/>
      <c r="BW122" s="295"/>
      <c r="BX122" s="295"/>
      <c r="BY122" s="295"/>
      <c r="BZ122" s="295"/>
      <c r="CA122" s="295"/>
      <c r="CB122" s="295"/>
      <c r="CC122" s="295"/>
      <c r="CD122" s="295"/>
      <c r="CE122" s="295"/>
      <c r="CF122" s="295"/>
      <c r="CG122" s="295"/>
      <c r="CH122" s="295"/>
      <c r="CI122" s="295"/>
      <c r="CJ122" s="295"/>
      <c r="CK122" s="295"/>
      <c r="CL122" s="295"/>
      <c r="CM122" s="295"/>
      <c r="CN122" s="295"/>
      <c r="CO122" s="295"/>
      <c r="CP122" s="295"/>
      <c r="CQ122" s="295"/>
      <c r="CR122" s="295"/>
      <c r="CS122" s="295"/>
      <c r="CT122" s="295"/>
      <c r="CU122" s="295"/>
      <c r="CV122" s="295"/>
      <c r="CW122" s="295"/>
      <c r="CX122" s="295"/>
      <c r="CY122" s="295"/>
      <c r="CZ122" s="295"/>
      <c r="DA122" s="295"/>
      <c r="DB122" s="295"/>
      <c r="DC122" s="295"/>
      <c r="DD122" s="295"/>
      <c r="DE122" s="295"/>
      <c r="DF122" s="295"/>
      <c r="DG122" s="295"/>
      <c r="DH122" s="295"/>
      <c r="DI122" s="295"/>
      <c r="DJ122" s="295"/>
      <c r="DK122" s="295"/>
      <c r="DL122" s="295"/>
      <c r="DM122" s="295"/>
      <c r="DN122" s="295"/>
      <c r="DO122" s="295"/>
      <c r="DP122" s="295"/>
      <c r="DQ122" s="295"/>
      <c r="DR122" s="295"/>
      <c r="DS122" s="295"/>
      <c r="DT122" s="295"/>
      <c r="DU122" s="295"/>
      <c r="DV122" s="295"/>
      <c r="DW122" s="295"/>
      <c r="DX122" s="295"/>
      <c r="DY122" s="295"/>
      <c r="DZ122" s="295"/>
      <c r="EA122" s="295"/>
      <c r="EB122" s="295"/>
      <c r="EC122" s="295"/>
      <c r="ED122" s="295"/>
      <c r="EE122" s="295"/>
      <c r="EF122" s="295"/>
      <c r="EG122" s="295"/>
      <c r="EH122" s="295"/>
      <c r="EI122" s="295"/>
      <c r="EJ122" s="295"/>
      <c r="EK122" s="295"/>
      <c r="EL122" s="295"/>
      <c r="EM122" s="295"/>
      <c r="EN122" s="295"/>
      <c r="EO122" s="295"/>
      <c r="EP122" s="295"/>
      <c r="EQ122" s="295"/>
      <c r="ER122" s="295"/>
      <c r="ES122" s="295"/>
      <c r="ET122" s="295"/>
      <c r="EU122" s="295"/>
      <c r="EV122" s="295"/>
      <c r="EW122" s="295"/>
      <c r="EX122" s="295"/>
      <c r="EY122" s="295"/>
      <c r="EZ122" s="295"/>
      <c r="FA122" s="295"/>
      <c r="FB122" s="295"/>
      <c r="FC122" s="295"/>
      <c r="FD122" s="295"/>
      <c r="FE122" s="295"/>
      <c r="FF122" s="295"/>
      <c r="FG122" s="295"/>
      <c r="FH122" s="295"/>
      <c r="FI122" s="295"/>
      <c r="FJ122" s="295"/>
      <c r="FK122" s="295"/>
      <c r="FL122" s="295"/>
      <c r="FM122" s="295"/>
      <c r="FN122" s="295"/>
      <c r="FO122" s="295"/>
      <c r="FP122" s="295"/>
      <c r="FQ122" s="295"/>
      <c r="FR122" s="295"/>
      <c r="FS122" s="295"/>
      <c r="FT122" s="295"/>
      <c r="FU122" s="295"/>
      <c r="FV122" s="295"/>
      <c r="FW122" s="295"/>
      <c r="FX122" s="295"/>
      <c r="FY122" s="295"/>
      <c r="FZ122" s="295"/>
      <c r="GA122" s="295"/>
      <c r="GB122" s="295"/>
      <c r="GC122" s="295"/>
      <c r="GD122" s="295"/>
      <c r="GE122" s="295"/>
      <c r="GF122" s="295"/>
      <c r="GG122" s="295"/>
      <c r="GH122" s="295"/>
      <c r="GI122" s="295"/>
      <c r="GJ122" s="295"/>
      <c r="GK122" s="295"/>
      <c r="GL122" s="295"/>
      <c r="GM122" s="295"/>
      <c r="GN122" s="295"/>
      <c r="GO122" s="295"/>
      <c r="GP122" s="295"/>
      <c r="GQ122" s="295"/>
      <c r="GR122" s="295"/>
      <c r="GS122" s="295"/>
      <c r="GT122" s="295"/>
      <c r="GU122" s="295"/>
      <c r="GV122" s="295"/>
      <c r="GW122" s="295"/>
      <c r="GX122" s="295"/>
      <c r="GY122" s="295"/>
      <c r="GZ122" s="295"/>
      <c r="HA122" s="295"/>
      <c r="HB122" s="295"/>
      <c r="HC122" s="295"/>
      <c r="HD122" s="295"/>
      <c r="HE122" s="295"/>
      <c r="HF122" s="295"/>
      <c r="HG122" s="295"/>
      <c r="HH122" s="295"/>
      <c r="HI122" s="295"/>
      <c r="HJ122" s="295"/>
      <c r="HK122" s="295"/>
      <c r="HL122" s="295"/>
      <c r="HM122" s="295"/>
      <c r="HN122" s="295"/>
      <c r="HO122" s="295"/>
      <c r="HP122" s="295"/>
      <c r="HQ122" s="295"/>
      <c r="HR122" s="295"/>
      <c r="HS122" s="295"/>
      <c r="HT122" s="295"/>
      <c r="HU122" s="295"/>
      <c r="HV122" s="295"/>
      <c r="HW122" s="295"/>
      <c r="HX122" s="295"/>
      <c r="HY122" s="295"/>
      <c r="HZ122" s="295"/>
      <c r="IA122" s="295"/>
      <c r="IB122" s="295"/>
      <c r="IC122" s="295"/>
      <c r="ID122" s="295"/>
      <c r="IE122" s="295"/>
      <c r="IF122" s="295"/>
      <c r="IG122" s="295"/>
      <c r="IH122" s="295"/>
      <c r="II122" s="295"/>
      <c r="IJ122" s="295"/>
      <c r="IK122" s="295"/>
      <c r="IL122" s="295"/>
      <c r="IM122" s="295"/>
      <c r="IN122" s="295"/>
      <c r="IO122" s="295"/>
      <c r="IP122" s="295"/>
      <c r="IQ122" s="295"/>
      <c r="IR122" s="295"/>
      <c r="IS122" s="295"/>
      <c r="IT122" s="295"/>
      <c r="IU122" s="295"/>
      <c r="IV122" s="295"/>
      <c r="IW122" s="295"/>
      <c r="IX122" s="295"/>
      <c r="IY122" s="295"/>
      <c r="IZ122" s="295"/>
      <c r="JA122" s="295"/>
      <c r="JB122" s="295"/>
      <c r="JC122" s="295"/>
      <c r="JD122" s="295"/>
      <c r="JE122" s="295"/>
      <c r="JF122" s="295"/>
      <c r="JG122" s="295"/>
      <c r="JH122" s="295"/>
      <c r="JI122" s="295"/>
      <c r="JJ122" s="295"/>
      <c r="JK122" s="295"/>
      <c r="JL122" s="295"/>
      <c r="JM122" s="295"/>
      <c r="JN122" s="295"/>
      <c r="JO122" s="295"/>
      <c r="JP122" s="295"/>
      <c r="JQ122" s="295"/>
      <c r="JR122" s="295"/>
      <c r="JS122" s="295"/>
      <c r="JT122" s="295"/>
      <c r="JU122" s="295"/>
      <c r="JV122" s="295"/>
      <c r="JW122" s="295"/>
      <c r="JX122" s="295"/>
      <c r="JY122" s="295"/>
      <c r="JZ122" s="295"/>
      <c r="KA122" s="295"/>
      <c r="KB122" s="295"/>
      <c r="KC122" s="295"/>
      <c r="KD122" s="295"/>
      <c r="KE122" s="295"/>
      <c r="KF122" s="295"/>
      <c r="KG122" s="295"/>
      <c r="KH122" s="295"/>
      <c r="KI122" s="295"/>
      <c r="KJ122" s="295"/>
      <c r="KK122" s="295"/>
      <c r="KL122" s="295"/>
      <c r="KM122" s="295"/>
      <c r="KN122" s="295"/>
      <c r="KO122" s="295"/>
      <c r="KP122" s="295"/>
      <c r="KQ122" s="295"/>
      <c r="KR122" s="295"/>
      <c r="KS122" s="295"/>
      <c r="KT122" s="295"/>
      <c r="KU122" s="295"/>
      <c r="KV122" s="295"/>
      <c r="KW122" s="295"/>
      <c r="KX122" s="295"/>
      <c r="KY122" s="295"/>
      <c r="KZ122" s="295"/>
      <c r="LA122" s="295"/>
      <c r="LB122" s="295"/>
      <c r="LC122" s="295"/>
      <c r="LD122" s="295"/>
      <c r="LE122" s="295"/>
      <c r="LF122" s="295"/>
      <c r="LG122" s="295"/>
      <c r="LH122" s="295"/>
      <c r="LI122" s="295"/>
      <c r="LJ122" s="295"/>
      <c r="LK122" s="295"/>
      <c r="LL122" s="295"/>
      <c r="LM122" s="295"/>
      <c r="LN122" s="295"/>
      <c r="LO122" s="295"/>
      <c r="LP122" s="295"/>
      <c r="LQ122" s="295"/>
      <c r="LR122" s="295"/>
      <c r="LS122" s="295"/>
      <c r="LT122" s="295"/>
      <c r="LU122" s="295"/>
      <c r="LV122" s="295"/>
      <c r="LW122" s="295"/>
      <c r="LX122" s="295"/>
      <c r="LY122" s="295"/>
      <c r="LZ122" s="295"/>
      <c r="MA122" s="295"/>
      <c r="MB122" s="295"/>
      <c r="MC122" s="295"/>
      <c r="MD122" s="295"/>
      <c r="ME122" s="295"/>
      <c r="MF122" s="295"/>
      <c r="MG122" s="295"/>
      <c r="MH122" s="295"/>
      <c r="MI122" s="295"/>
      <c r="MJ122" s="295"/>
      <c r="MK122" s="295"/>
      <c r="ML122" s="295"/>
      <c r="MM122" s="295"/>
      <c r="MN122" s="295"/>
      <c r="MO122" s="295"/>
      <c r="MP122" s="295"/>
      <c r="MQ122" s="295"/>
      <c r="MR122" s="295"/>
      <c r="MS122" s="295"/>
      <c r="MT122" s="295"/>
      <c r="MU122" s="295"/>
      <c r="MV122" s="295"/>
      <c r="MW122" s="295"/>
      <c r="MX122" s="295"/>
      <c r="MY122" s="295"/>
      <c r="MZ122" s="295"/>
      <c r="NA122" s="295"/>
      <c r="NB122" s="295"/>
      <c r="NC122" s="295"/>
      <c r="ND122" s="295"/>
      <c r="NE122" s="295"/>
      <c r="NF122" s="295"/>
      <c r="NG122" s="295"/>
      <c r="NH122" s="295"/>
      <c r="NI122" s="295"/>
      <c r="NJ122" s="295"/>
      <c r="NK122" s="295"/>
      <c r="NL122" s="295"/>
      <c r="NM122" s="295"/>
      <c r="NN122" s="295"/>
      <c r="NO122" s="295"/>
      <c r="NP122" s="295"/>
      <c r="NQ122" s="295"/>
      <c r="NR122" s="295"/>
      <c r="NS122" s="295"/>
      <c r="NT122" s="295"/>
      <c r="NU122" s="295"/>
      <c r="NV122" s="295"/>
      <c r="NW122" s="295"/>
      <c r="NX122" s="295"/>
      <c r="NY122" s="295"/>
      <c r="NZ122" s="295"/>
      <c r="OA122" s="295"/>
      <c r="OB122" s="295"/>
      <c r="OC122" s="295"/>
      <c r="OD122" s="295"/>
      <c r="OE122" s="295"/>
      <c r="OF122" s="295"/>
      <c r="OG122" s="295"/>
      <c r="OH122" s="295"/>
      <c r="OI122" s="295"/>
      <c r="OJ122" s="295"/>
      <c r="OK122" s="295"/>
      <c r="OL122" s="295"/>
      <c r="OM122" s="295"/>
      <c r="ON122" s="295"/>
      <c r="OO122" s="295"/>
      <c r="OP122" s="295"/>
      <c r="OQ122" s="295"/>
      <c r="OR122" s="295"/>
      <c r="OS122" s="295"/>
      <c r="OT122" s="295"/>
      <c r="OU122" s="295"/>
      <c r="OV122" s="295"/>
      <c r="OW122" s="295"/>
      <c r="OX122" s="295"/>
      <c r="OY122" s="295"/>
      <c r="OZ122" s="295"/>
      <c r="PA122" s="295"/>
      <c r="PB122" s="295"/>
      <c r="PC122" s="295"/>
      <c r="PD122" s="295"/>
      <c r="PE122" s="295"/>
      <c r="PF122" s="295"/>
      <c r="PG122" s="295"/>
      <c r="PH122" s="295"/>
      <c r="PI122" s="295"/>
      <c r="PJ122" s="295"/>
      <c r="PK122" s="295"/>
      <c r="PL122" s="295"/>
      <c r="PM122" s="295"/>
      <c r="PN122" s="295"/>
      <c r="PO122" s="295"/>
      <c r="PP122" s="295"/>
      <c r="PQ122" s="295"/>
      <c r="PR122" s="295"/>
      <c r="PS122" s="295"/>
      <c r="PT122" s="295"/>
      <c r="PU122" s="295"/>
      <c r="PV122" s="295"/>
      <c r="PW122" s="295"/>
      <c r="PX122" s="295"/>
      <c r="PY122" s="295"/>
      <c r="PZ122" s="295"/>
      <c r="QA122" s="295"/>
      <c r="QB122" s="295"/>
      <c r="QC122" s="295"/>
      <c r="QD122" s="295"/>
      <c r="QE122" s="295"/>
      <c r="QF122" s="295"/>
      <c r="QG122" s="295"/>
      <c r="QH122" s="295"/>
      <c r="QI122" s="295"/>
      <c r="QJ122" s="295"/>
      <c r="QK122" s="295"/>
      <c r="QL122" s="295"/>
      <c r="QM122" s="295"/>
      <c r="QN122" s="295"/>
      <c r="QO122" s="295"/>
      <c r="QP122" s="295"/>
      <c r="QQ122" s="295"/>
      <c r="QR122" s="295"/>
      <c r="QS122" s="295"/>
      <c r="QT122" s="295"/>
      <c r="QU122" s="295"/>
      <c r="QV122" s="295"/>
      <c r="QW122" s="295"/>
      <c r="QX122" s="295"/>
      <c r="QY122" s="295"/>
      <c r="QZ122" s="295"/>
      <c r="RA122" s="295"/>
      <c r="RB122" s="295"/>
      <c r="RC122" s="295"/>
      <c r="RD122" s="295"/>
      <c r="RE122" s="295"/>
      <c r="RF122" s="295"/>
      <c r="RG122" s="295"/>
      <c r="RH122" s="295"/>
      <c r="RI122" s="295"/>
      <c r="RJ122" s="295"/>
      <c r="RK122" s="295"/>
      <c r="RL122" s="295"/>
      <c r="RM122" s="295"/>
      <c r="RN122" s="295"/>
      <c r="RO122" s="295"/>
      <c r="RP122" s="295"/>
      <c r="RQ122" s="295"/>
      <c r="RR122" s="295"/>
      <c r="RS122" s="295"/>
      <c r="RT122" s="295"/>
      <c r="RU122" s="295"/>
      <c r="RV122" s="295"/>
      <c r="RW122" s="295"/>
      <c r="RX122" s="295"/>
      <c r="RY122" s="295"/>
      <c r="RZ122" s="295"/>
      <c r="SA122" s="295"/>
      <c r="SB122" s="295"/>
      <c r="SC122" s="295"/>
      <c r="SD122" s="295"/>
      <c r="SE122" s="295"/>
      <c r="SF122" s="295"/>
      <c r="SG122" s="295"/>
      <c r="SH122" s="295"/>
      <c r="SI122" s="295"/>
      <c r="SJ122" s="295"/>
      <c r="SK122" s="295"/>
      <c r="SL122" s="295"/>
      <c r="SM122" s="295"/>
      <c r="SN122" s="295"/>
      <c r="SO122" s="295"/>
      <c r="SP122" s="295"/>
      <c r="SQ122" s="295"/>
      <c r="SR122" s="295"/>
      <c r="SS122" s="295"/>
      <c r="ST122" s="295"/>
      <c r="SU122" s="295"/>
      <c r="SV122" s="295"/>
      <c r="SW122" s="295"/>
      <c r="SX122" s="295"/>
      <c r="SY122" s="295"/>
      <c r="SZ122" s="295"/>
      <c r="TA122" s="295"/>
      <c r="TB122" s="295"/>
      <c r="TC122" s="295"/>
      <c r="TD122" s="295"/>
      <c r="TE122" s="295"/>
      <c r="TF122" s="295"/>
      <c r="TG122" s="295"/>
      <c r="TH122" s="295"/>
      <c r="TI122" s="295"/>
      <c r="TJ122" s="295"/>
      <c r="TK122" s="295"/>
      <c r="TL122" s="295"/>
      <c r="TM122" s="295"/>
      <c r="TN122" s="295"/>
      <c r="TO122" s="295"/>
      <c r="TP122" s="295"/>
      <c r="TQ122" s="295"/>
      <c r="TR122" s="295"/>
      <c r="TS122" s="295"/>
      <c r="TT122" s="295"/>
      <c r="TU122" s="295"/>
      <c r="TV122" s="295"/>
      <c r="TW122" s="295"/>
      <c r="TX122" s="295"/>
      <c r="TY122" s="295"/>
      <c r="TZ122" s="295"/>
      <c r="UA122" s="295"/>
      <c r="UB122" s="295"/>
      <c r="UC122" s="295"/>
      <c r="UD122" s="295"/>
      <c r="UE122" s="295"/>
      <c r="UF122" s="295"/>
      <c r="UG122" s="295"/>
      <c r="UH122" s="295"/>
      <c r="UI122" s="295"/>
      <c r="UJ122" s="295"/>
      <c r="UK122" s="295"/>
      <c r="UL122" s="295"/>
      <c r="UM122" s="295"/>
      <c r="UN122" s="295"/>
      <c r="UO122" s="295"/>
      <c r="UP122" s="295"/>
      <c r="UQ122" s="295"/>
      <c r="UR122" s="295"/>
      <c r="US122" s="295"/>
      <c r="UT122" s="295"/>
      <c r="UU122" s="295"/>
      <c r="UV122" s="295"/>
      <c r="UW122" s="295"/>
      <c r="UX122" s="295"/>
      <c r="UY122" s="295"/>
      <c r="UZ122" s="295"/>
      <c r="VA122" s="295"/>
      <c r="VB122" s="295"/>
      <c r="VC122" s="295"/>
      <c r="VD122" s="295"/>
      <c r="VE122" s="295"/>
      <c r="VF122" s="295"/>
      <c r="VG122" s="295"/>
      <c r="VH122" s="295"/>
      <c r="VI122" s="295"/>
      <c r="VJ122" s="295"/>
      <c r="VK122" s="295"/>
      <c r="VL122" s="295"/>
      <c r="VM122" s="295"/>
      <c r="VN122" s="295"/>
      <c r="VO122" s="295"/>
      <c r="VP122" s="295"/>
      <c r="VQ122" s="295"/>
      <c r="VR122" s="295"/>
      <c r="VS122" s="295"/>
      <c r="VT122" s="295"/>
      <c r="VU122" s="295"/>
      <c r="VV122" s="295"/>
      <c r="VW122" s="295"/>
      <c r="VX122" s="295"/>
      <c r="VY122" s="295"/>
      <c r="VZ122" s="295"/>
      <c r="WA122" s="295"/>
      <c r="WB122" s="295"/>
      <c r="WC122" s="295"/>
      <c r="WD122" s="295"/>
      <c r="WE122" s="295"/>
      <c r="WF122" s="295"/>
      <c r="WG122" s="295"/>
      <c r="WH122" s="295"/>
      <c r="WI122" s="295"/>
      <c r="WJ122" s="295"/>
      <c r="WK122" s="295"/>
      <c r="WL122" s="295"/>
      <c r="WM122" s="295"/>
      <c r="WN122" s="295"/>
      <c r="WO122" s="295"/>
      <c r="WP122" s="295"/>
      <c r="WQ122" s="295"/>
      <c r="WR122" s="295"/>
      <c r="WS122" s="295"/>
      <c r="WT122" s="295"/>
      <c r="WU122" s="295"/>
      <c r="WV122" s="295"/>
      <c r="WW122" s="295"/>
      <c r="WX122" s="295"/>
      <c r="WY122" s="295"/>
      <c r="WZ122" s="295"/>
      <c r="XA122" s="295"/>
      <c r="XB122" s="295"/>
      <c r="XC122" s="295"/>
      <c r="XD122" s="295"/>
      <c r="XE122" s="295"/>
      <c r="XF122" s="295"/>
      <c r="XG122" s="295"/>
      <c r="XH122" s="295"/>
      <c r="XI122" s="295"/>
      <c r="XJ122" s="295"/>
      <c r="XK122" s="295"/>
      <c r="XL122" s="295"/>
      <c r="XM122" s="295"/>
      <c r="XN122" s="295"/>
      <c r="XO122" s="295"/>
      <c r="XP122" s="295"/>
      <c r="XQ122" s="295"/>
      <c r="XR122" s="295"/>
      <c r="XS122" s="295"/>
      <c r="XT122" s="295"/>
      <c r="XU122" s="295"/>
      <c r="XV122" s="295"/>
      <c r="XW122" s="295"/>
      <c r="XX122" s="295"/>
      <c r="XY122" s="295"/>
      <c r="XZ122" s="295"/>
      <c r="YA122" s="295"/>
      <c r="YB122" s="295"/>
      <c r="YC122" s="295"/>
      <c r="YD122" s="295"/>
      <c r="YE122" s="295"/>
      <c r="YF122" s="295"/>
      <c r="YG122" s="295"/>
      <c r="YH122" s="295"/>
      <c r="YI122" s="295"/>
      <c r="YJ122" s="295"/>
      <c r="YK122" s="295"/>
      <c r="YL122" s="295"/>
      <c r="YM122" s="295"/>
      <c r="YN122" s="295"/>
      <c r="YO122" s="295"/>
      <c r="YP122" s="295"/>
      <c r="YQ122" s="295"/>
      <c r="YR122" s="295"/>
      <c r="YS122" s="295"/>
      <c r="YT122" s="295"/>
      <c r="YU122" s="295"/>
      <c r="YV122" s="295"/>
      <c r="YW122" s="295"/>
      <c r="YX122" s="295"/>
      <c r="YY122" s="295"/>
      <c r="YZ122" s="295"/>
      <c r="ZA122" s="295"/>
      <c r="ZB122" s="295"/>
      <c r="ZC122" s="295"/>
      <c r="ZD122" s="295"/>
      <c r="ZE122" s="295"/>
      <c r="ZF122" s="295"/>
      <c r="ZG122" s="295"/>
      <c r="ZH122" s="295"/>
      <c r="ZI122" s="295"/>
      <c r="ZJ122" s="295"/>
      <c r="ZK122" s="295"/>
      <c r="ZL122" s="295"/>
      <c r="ZM122" s="295"/>
      <c r="ZN122" s="295"/>
      <c r="ZO122" s="295"/>
      <c r="ZP122" s="295"/>
      <c r="ZQ122" s="295"/>
      <c r="ZR122" s="295"/>
      <c r="ZS122" s="295"/>
      <c r="ZT122" s="295"/>
      <c r="ZU122" s="295"/>
      <c r="ZV122" s="295"/>
      <c r="ZW122" s="295"/>
      <c r="ZX122" s="295"/>
      <c r="ZY122" s="295"/>
      <c r="ZZ122" s="295"/>
      <c r="AAA122" s="295"/>
      <c r="AAB122" s="295"/>
      <c r="AAC122" s="295"/>
      <c r="AAD122" s="295"/>
      <c r="AAE122" s="295"/>
      <c r="AAF122" s="295"/>
      <c r="AAG122" s="295"/>
      <c r="AAH122" s="295"/>
      <c r="AAI122" s="295"/>
      <c r="AAJ122" s="295"/>
      <c r="AAK122" s="295"/>
      <c r="AAL122" s="295"/>
      <c r="AAM122" s="295"/>
      <c r="AAN122" s="295"/>
      <c r="AAO122" s="295"/>
      <c r="AAP122" s="295"/>
      <c r="AAQ122" s="295"/>
      <c r="AAR122" s="295"/>
      <c r="AAS122" s="295"/>
      <c r="AAT122" s="295"/>
      <c r="AAU122" s="295"/>
      <c r="AAV122" s="295"/>
      <c r="AAW122" s="295"/>
      <c r="AAX122" s="295"/>
      <c r="AAY122" s="295"/>
      <c r="AAZ122" s="295"/>
      <c r="ABA122" s="295"/>
      <c r="ABB122" s="295"/>
      <c r="ABC122" s="295"/>
      <c r="ABD122" s="295"/>
      <c r="ABE122" s="295"/>
      <c r="ABF122" s="295"/>
      <c r="ABG122" s="295"/>
      <c r="ABH122" s="295"/>
      <c r="ABI122" s="295"/>
      <c r="ABJ122" s="295"/>
      <c r="ABK122" s="295"/>
      <c r="ABL122" s="295"/>
      <c r="ABM122" s="295"/>
      <c r="ABN122" s="295"/>
      <c r="ABO122" s="295"/>
      <c r="ABP122" s="295"/>
      <c r="ABQ122" s="295"/>
      <c r="ABR122" s="295"/>
      <c r="ABS122" s="295"/>
      <c r="ABT122" s="295"/>
      <c r="ABU122" s="295"/>
      <c r="ABV122" s="295"/>
      <c r="ABW122" s="295"/>
      <c r="ABX122" s="295"/>
      <c r="ABY122" s="295"/>
      <c r="ABZ122" s="295"/>
      <c r="ACA122" s="295"/>
      <c r="ACB122" s="295"/>
      <c r="ACC122" s="295"/>
      <c r="ACD122" s="295"/>
      <c r="ACE122" s="295"/>
      <c r="ACF122" s="295"/>
      <c r="ACG122" s="295"/>
      <c r="ACH122" s="295"/>
      <c r="ACI122" s="295"/>
      <c r="ACJ122" s="295"/>
      <c r="ACK122" s="295"/>
      <c r="ACL122" s="295"/>
      <c r="ACM122" s="295"/>
      <c r="ACN122" s="295"/>
      <c r="ACO122" s="295"/>
      <c r="ACP122" s="295"/>
      <c r="ACQ122" s="295"/>
      <c r="ACR122" s="295"/>
      <c r="ACS122" s="295"/>
      <c r="ACT122" s="295"/>
      <c r="ACU122" s="295"/>
      <c r="ACV122" s="295"/>
      <c r="ACW122" s="295"/>
      <c r="ACX122" s="295"/>
      <c r="ACY122" s="295"/>
      <c r="ACZ122" s="295"/>
      <c r="ADA122" s="295"/>
      <c r="ADB122" s="295"/>
      <c r="ADC122" s="295"/>
      <c r="ADD122" s="295"/>
      <c r="ADE122" s="295"/>
      <c r="ADF122" s="295"/>
      <c r="ADG122" s="295"/>
      <c r="ADH122" s="295"/>
      <c r="ADI122" s="295"/>
      <c r="ADJ122" s="295"/>
      <c r="ADK122" s="295"/>
      <c r="ADL122" s="295"/>
      <c r="ADM122" s="295"/>
      <c r="ADN122" s="295"/>
      <c r="ADO122" s="295"/>
      <c r="ADP122" s="295"/>
      <c r="ADQ122" s="295"/>
      <c r="ADR122" s="295"/>
      <c r="ADS122" s="295"/>
      <c r="ADT122" s="295"/>
      <c r="ADU122" s="295"/>
      <c r="ADV122" s="295"/>
      <c r="ADW122" s="295"/>
      <c r="ADX122" s="295"/>
      <c r="ADY122" s="295"/>
      <c r="ADZ122" s="295"/>
      <c r="AEA122" s="295"/>
      <c r="AEB122" s="295"/>
      <c r="AEC122" s="295"/>
      <c r="AED122" s="295"/>
      <c r="AEE122" s="295"/>
      <c r="AEF122" s="295"/>
      <c r="AEG122" s="295"/>
      <c r="AEH122" s="295"/>
      <c r="AEI122" s="295"/>
      <c r="AEJ122" s="295"/>
      <c r="AEK122" s="295"/>
      <c r="AEL122" s="295"/>
      <c r="AEM122" s="295"/>
      <c r="AEN122" s="295"/>
      <c r="AEO122" s="295"/>
      <c r="AEP122" s="295"/>
      <c r="AEQ122" s="295"/>
      <c r="AER122" s="295"/>
      <c r="AES122" s="295"/>
      <c r="AET122" s="295"/>
      <c r="AEU122" s="295"/>
      <c r="AEV122" s="295"/>
      <c r="AEW122" s="295"/>
      <c r="AEX122" s="295"/>
      <c r="AEY122" s="295"/>
      <c r="AEZ122" s="295"/>
      <c r="AFA122" s="295"/>
      <c r="AFB122" s="295"/>
      <c r="AFC122" s="295"/>
      <c r="AFD122" s="295"/>
      <c r="AFE122" s="295"/>
      <c r="AFF122" s="295"/>
      <c r="AFG122" s="295"/>
      <c r="AFH122" s="295"/>
      <c r="AFI122" s="295"/>
      <c r="AFJ122" s="295"/>
      <c r="AFK122" s="295"/>
      <c r="AFL122" s="295"/>
      <c r="AFM122" s="295"/>
      <c r="AFN122" s="295"/>
      <c r="AFO122" s="295"/>
      <c r="AFP122" s="295"/>
      <c r="AFQ122" s="295"/>
      <c r="AFR122" s="295"/>
      <c r="AFS122" s="295"/>
      <c r="AFT122" s="295"/>
      <c r="AFU122" s="295"/>
      <c r="AFV122" s="295"/>
      <c r="AFW122" s="295"/>
      <c r="AFX122" s="295"/>
      <c r="AFY122" s="295"/>
      <c r="AFZ122" s="295"/>
      <c r="AGA122" s="295"/>
      <c r="AGB122" s="295"/>
      <c r="AGC122" s="295"/>
      <c r="AGD122" s="295"/>
      <c r="AGE122" s="295"/>
      <c r="AGF122" s="295"/>
      <c r="AGG122" s="295"/>
      <c r="AGH122" s="295"/>
      <c r="AGI122" s="295"/>
      <c r="AGJ122" s="295"/>
      <c r="AGK122" s="295"/>
      <c r="AGL122" s="295"/>
      <c r="AGM122" s="295"/>
      <c r="AGN122" s="295"/>
      <c r="AGO122" s="295"/>
      <c r="AGP122" s="295"/>
      <c r="AGQ122" s="295"/>
      <c r="AGR122" s="295"/>
      <c r="AGS122" s="295"/>
      <c r="AGT122" s="295"/>
      <c r="AGU122" s="295"/>
      <c r="AGV122" s="295"/>
      <c r="AGW122" s="295"/>
      <c r="AGX122" s="295"/>
      <c r="AGY122" s="295"/>
      <c r="AGZ122" s="295"/>
      <c r="AHA122" s="295"/>
      <c r="AHB122" s="295"/>
      <c r="AHC122" s="295"/>
      <c r="AHD122" s="295"/>
      <c r="AHE122" s="295"/>
      <c r="AHF122" s="295"/>
      <c r="AHG122" s="295"/>
      <c r="AHH122" s="295"/>
      <c r="AHI122" s="295"/>
      <c r="AHJ122" s="295"/>
      <c r="AHK122" s="295"/>
      <c r="AHL122" s="295"/>
      <c r="AHM122" s="295"/>
      <c r="AHN122" s="295"/>
      <c r="AHO122" s="295"/>
      <c r="AHP122" s="295"/>
      <c r="AHQ122" s="295"/>
      <c r="AHR122" s="295"/>
      <c r="AHS122" s="295"/>
      <c r="AHT122" s="295"/>
      <c r="AHU122" s="295"/>
      <c r="AHV122" s="295"/>
      <c r="AHW122" s="295"/>
      <c r="AHX122" s="295"/>
      <c r="AHY122" s="295"/>
      <c r="AHZ122" s="295"/>
      <c r="AIA122" s="295"/>
      <c r="AIB122" s="295"/>
      <c r="AIC122" s="295"/>
      <c r="AID122" s="295"/>
      <c r="AIE122" s="295"/>
      <c r="AIF122" s="295"/>
      <c r="AIG122" s="295"/>
      <c r="AIH122" s="295"/>
      <c r="AII122" s="295"/>
      <c r="AIJ122" s="295"/>
      <c r="AIK122" s="295"/>
      <c r="AIL122" s="295"/>
      <c r="AIM122" s="295"/>
      <c r="AIN122" s="295"/>
      <c r="AIO122" s="295"/>
      <c r="AIP122" s="295"/>
      <c r="AIQ122" s="295"/>
      <c r="AIR122" s="295"/>
      <c r="AIS122" s="295"/>
      <c r="AIT122" s="295"/>
      <c r="AIU122" s="295"/>
      <c r="AIV122" s="295"/>
      <c r="AIW122" s="295"/>
      <c r="AIX122" s="295"/>
      <c r="AIY122" s="295"/>
      <c r="AIZ122" s="295"/>
      <c r="AJA122" s="295"/>
      <c r="AJB122" s="295"/>
      <c r="AJC122" s="295"/>
      <c r="AJD122" s="295"/>
      <c r="AJE122" s="295"/>
      <c r="AJF122" s="295"/>
      <c r="AJG122" s="295"/>
      <c r="AJH122" s="295"/>
      <c r="AJI122" s="295"/>
      <c r="AJJ122" s="295"/>
      <c r="AJK122" s="295"/>
      <c r="AJL122" s="295"/>
      <c r="AJM122" s="295"/>
      <c r="AJN122" s="295"/>
      <c r="AJO122" s="295"/>
      <c r="AJP122" s="295"/>
      <c r="AJQ122" s="295"/>
      <c r="AJR122" s="295"/>
      <c r="AJS122" s="295"/>
      <c r="AJT122" s="295"/>
      <c r="AJU122" s="295"/>
      <c r="AJV122" s="295"/>
      <c r="AJW122" s="295"/>
      <c r="AJX122" s="295"/>
      <c r="AJY122" s="295"/>
      <c r="AJZ122" s="295"/>
      <c r="AKA122" s="295"/>
      <c r="AKB122" s="295"/>
      <c r="AKC122" s="295"/>
      <c r="AKD122" s="295"/>
      <c r="AKE122" s="295"/>
      <c r="AKF122" s="295"/>
      <c r="AKG122" s="295"/>
      <c r="AKH122" s="295"/>
      <c r="AKI122" s="295"/>
      <c r="AKJ122" s="295"/>
      <c r="AKK122" s="295"/>
      <c r="AKL122" s="295"/>
      <c r="AKM122" s="295"/>
      <c r="AKN122" s="295"/>
      <c r="AKO122" s="295"/>
      <c r="AKP122" s="295"/>
      <c r="AKQ122" s="295"/>
      <c r="AKR122" s="295"/>
      <c r="AKS122" s="295"/>
      <c r="AKT122" s="295"/>
      <c r="AKU122" s="295"/>
      <c r="AKV122" s="295"/>
      <c r="AKW122" s="295"/>
      <c r="AKX122" s="295"/>
      <c r="AKY122" s="295"/>
      <c r="AKZ122" s="295"/>
      <c r="ALA122" s="295"/>
      <c r="ALB122" s="295"/>
      <c r="ALC122" s="295"/>
      <c r="ALD122" s="295"/>
      <c r="ALE122" s="295"/>
      <c r="ALF122" s="295"/>
      <c r="ALG122" s="295"/>
      <c r="ALH122" s="295"/>
      <c r="ALI122" s="295"/>
      <c r="ALJ122" s="295"/>
      <c r="ALK122" s="295"/>
      <c r="ALL122" s="295"/>
      <c r="ALM122" s="295"/>
      <c r="ALN122" s="295"/>
      <c r="ALO122" s="295"/>
      <c r="ALP122" s="295"/>
      <c r="ALQ122" s="295"/>
      <c r="ALR122" s="295"/>
      <c r="ALS122" s="295"/>
      <c r="ALT122" s="295"/>
      <c r="ALU122" s="295"/>
      <c r="ALV122" s="295"/>
      <c r="ALW122" s="295"/>
      <c r="ALX122" s="295"/>
      <c r="ALY122" s="295"/>
      <c r="ALZ122" s="295"/>
      <c r="AMA122" s="295"/>
      <c r="AMB122" s="295"/>
    </row>
    <row r="123" spans="1:1016" s="197" customFormat="1" ht="29.25" customHeight="1">
      <c r="A123" s="196"/>
      <c r="B123" s="218">
        <v>13</v>
      </c>
      <c r="C123" s="219"/>
      <c r="D123" s="222"/>
      <c r="E123" s="223" t="s">
        <v>225</v>
      </c>
      <c r="F123" s="222"/>
      <c r="G123" s="227"/>
      <c r="H123" s="228"/>
      <c r="I123" s="252"/>
      <c r="J123" s="253"/>
      <c r="K123" s="254"/>
      <c r="L123" s="254"/>
    </row>
    <row r="124" spans="1:1016" s="197" customFormat="1" ht="29.25" customHeight="1">
      <c r="A124" s="196"/>
      <c r="B124" s="225" t="s">
        <v>226</v>
      </c>
      <c r="C124" s="219"/>
      <c r="D124" s="222"/>
      <c r="E124" s="223" t="s">
        <v>227</v>
      </c>
      <c r="F124" s="222"/>
      <c r="G124" s="227"/>
      <c r="H124" s="228"/>
      <c r="I124" s="252"/>
      <c r="J124" s="253"/>
      <c r="K124" s="254"/>
      <c r="L124" s="254"/>
    </row>
    <row r="125" spans="1:1016" s="197" customFormat="1" ht="36" customHeight="1">
      <c r="A125" s="196"/>
      <c r="B125" s="301" t="s">
        <v>228</v>
      </c>
      <c r="C125" s="238" t="s">
        <v>118</v>
      </c>
      <c r="D125" s="263">
        <v>12808</v>
      </c>
      <c r="E125" s="302" t="s">
        <v>229</v>
      </c>
      <c r="F125" s="238" t="s">
        <v>44</v>
      </c>
      <c r="G125" s="234">
        <f>ELETRICA!H13</f>
        <v>12</v>
      </c>
      <c r="H125" s="235">
        <f>L125</f>
        <v>397.43</v>
      </c>
      <c r="I125" s="255">
        <f>ROUND(G125*H125,2)</f>
        <v>4769.16</v>
      </c>
      <c r="J125" s="253"/>
      <c r="K125" s="254">
        <v>298.26</v>
      </c>
      <c r="L125" s="254">
        <f>ROUND(K125*(1+$I$15),2)</f>
        <v>397.43</v>
      </c>
      <c r="M125" s="305"/>
    </row>
    <row r="126" spans="1:1016" s="196" customFormat="1" ht="29.25" customHeight="1">
      <c r="B126" s="218">
        <v>14</v>
      </c>
      <c r="C126" s="219"/>
      <c r="D126" s="222"/>
      <c r="E126" s="223" t="s">
        <v>230</v>
      </c>
      <c r="F126" s="222"/>
      <c r="G126" s="227"/>
      <c r="H126" s="228"/>
      <c r="I126" s="252"/>
      <c r="J126" s="253"/>
      <c r="K126" s="254"/>
      <c r="L126" s="254"/>
    </row>
    <row r="127" spans="1:1016" s="196" customFormat="1" ht="29.25" customHeight="1">
      <c r="B127" s="225" t="s">
        <v>231</v>
      </c>
      <c r="C127" s="219"/>
      <c r="D127" s="222"/>
      <c r="E127" s="223" t="s">
        <v>232</v>
      </c>
      <c r="F127" s="222"/>
      <c r="G127" s="227"/>
      <c r="H127" s="228"/>
      <c r="I127" s="252"/>
      <c r="J127" s="253"/>
      <c r="K127" s="254"/>
      <c r="L127" s="254"/>
    </row>
    <row r="128" spans="1:1016" s="196" customFormat="1" ht="42" customHeight="1">
      <c r="B128" s="229" t="s">
        <v>233</v>
      </c>
      <c r="C128" s="238" t="s">
        <v>41</v>
      </c>
      <c r="D128" s="238">
        <v>190103</v>
      </c>
      <c r="E128" s="239" t="s">
        <v>234</v>
      </c>
      <c r="F128" s="267" t="s">
        <v>31</v>
      </c>
      <c r="G128" s="234">
        <f>PINTURA!L25</f>
        <v>346.4</v>
      </c>
      <c r="H128" s="235">
        <f t="shared" ref="H128" si="22">L128</f>
        <v>22.4</v>
      </c>
      <c r="I128" s="255">
        <f t="shared" ref="I128" si="23">ROUND(G128*H128,2)</f>
        <v>7759.36</v>
      </c>
      <c r="J128" s="253"/>
      <c r="K128" s="254">
        <v>16.809999999999999</v>
      </c>
      <c r="L128" s="254">
        <f t="shared" ref="L128" si="24">ROUND(K128*(1+$I$15),2)</f>
        <v>22.4</v>
      </c>
      <c r="M128" s="289"/>
    </row>
    <row r="129" spans="1:13" s="196" customFormat="1" ht="42" customHeight="1">
      <c r="B129" s="229" t="s">
        <v>235</v>
      </c>
      <c r="C129" s="238" t="s">
        <v>41</v>
      </c>
      <c r="D129" s="238">
        <v>190117</v>
      </c>
      <c r="E129" s="239" t="s">
        <v>236</v>
      </c>
      <c r="F129" s="267" t="s">
        <v>31</v>
      </c>
      <c r="G129" s="234">
        <f>PINTURA!L25</f>
        <v>346.4</v>
      </c>
      <c r="H129" s="235">
        <f t="shared" ref="H129" si="25">L129</f>
        <v>27.33</v>
      </c>
      <c r="I129" s="255">
        <f t="shared" ref="I129" si="26">ROUND(G129*H129,2)</f>
        <v>9467.11</v>
      </c>
      <c r="J129" s="253"/>
      <c r="K129" s="254">
        <v>20.51</v>
      </c>
      <c r="L129" s="254">
        <f t="shared" ref="L129" si="27">ROUND(K129*(1+$I$15),2)</f>
        <v>27.33</v>
      </c>
      <c r="M129" s="289"/>
    </row>
    <row r="130" spans="1:13" s="197" customFormat="1" ht="30.75" customHeight="1">
      <c r="A130" s="196"/>
      <c r="B130" s="225" t="s">
        <v>237</v>
      </c>
      <c r="C130" s="219"/>
      <c r="D130" s="222"/>
      <c r="E130" s="223" t="s">
        <v>238</v>
      </c>
      <c r="F130" s="222"/>
      <c r="G130" s="227"/>
      <c r="H130" s="228"/>
      <c r="I130" s="252"/>
      <c r="J130" s="253"/>
      <c r="K130" s="254"/>
      <c r="L130" s="254"/>
    </row>
    <row r="131" spans="1:13" s="197" customFormat="1" ht="30.75" customHeight="1">
      <c r="A131" s="196"/>
      <c r="B131" s="229" t="s">
        <v>239</v>
      </c>
      <c r="C131" s="238" t="s">
        <v>41</v>
      </c>
      <c r="D131" s="237">
        <v>190603</v>
      </c>
      <c r="E131" s="236" t="s">
        <v>240</v>
      </c>
      <c r="F131" s="233" t="s">
        <v>31</v>
      </c>
      <c r="G131" s="234">
        <f>'BANCO DE CONCRETO'!L92</f>
        <v>62.093499999999992</v>
      </c>
      <c r="H131" s="235">
        <f>L131</f>
        <v>27.18</v>
      </c>
      <c r="I131" s="255">
        <f>ROUND(G131*H131,2)</f>
        <v>1687.7</v>
      </c>
      <c r="J131" s="253"/>
      <c r="K131" s="254">
        <v>20.399999999999999</v>
      </c>
      <c r="L131" s="254">
        <f>ROUND(K131*(1+$I$15),2)</f>
        <v>27.18</v>
      </c>
      <c r="M131" s="290"/>
    </row>
    <row r="132" spans="1:13" s="196" customFormat="1" ht="30" customHeight="1">
      <c r="B132" s="218">
        <v>15</v>
      </c>
      <c r="C132" s="219"/>
      <c r="D132" s="222"/>
      <c r="E132" s="226" t="s">
        <v>241</v>
      </c>
      <c r="F132" s="222"/>
      <c r="G132" s="227"/>
      <c r="H132" s="228"/>
      <c r="I132" s="252"/>
      <c r="J132" s="253"/>
      <c r="K132" s="254"/>
      <c r="L132" s="254"/>
    </row>
    <row r="133" spans="1:13" s="197" customFormat="1" ht="30.75" customHeight="1">
      <c r="A133" s="196"/>
      <c r="B133" s="225" t="s">
        <v>242</v>
      </c>
      <c r="C133" s="219"/>
      <c r="D133" s="222"/>
      <c r="E133" s="223" t="s">
        <v>243</v>
      </c>
      <c r="F133" s="222"/>
      <c r="G133" s="227"/>
      <c r="H133" s="228"/>
      <c r="I133" s="252"/>
      <c r="J133" s="253"/>
      <c r="K133" s="254"/>
      <c r="L133" s="254"/>
    </row>
    <row r="134" spans="1:13" s="197" customFormat="1" ht="30.75" customHeight="1">
      <c r="A134" s="196"/>
      <c r="B134" s="229" t="s">
        <v>244</v>
      </c>
      <c r="C134" s="238" t="s">
        <v>41</v>
      </c>
      <c r="D134" s="237">
        <v>200402</v>
      </c>
      <c r="E134" s="236" t="s">
        <v>245</v>
      </c>
      <c r="F134" s="233" t="s">
        <v>31</v>
      </c>
      <c r="G134" s="234">
        <f>serv.preliminares!H7</f>
        <v>1112.43</v>
      </c>
      <c r="H134" s="235">
        <f>L134</f>
        <v>1.48</v>
      </c>
      <c r="I134" s="255">
        <f>ROUND(G134*H134,2)</f>
        <v>1646.4</v>
      </c>
      <c r="J134" s="253"/>
      <c r="K134" s="254">
        <v>1.1100000000000001</v>
      </c>
      <c r="L134" s="254">
        <f>ROUND(K134*(1+$I$15),2)</f>
        <v>1.48</v>
      </c>
      <c r="M134" s="290"/>
    </row>
    <row r="135" spans="1:13" s="197" customFormat="1" ht="30" customHeight="1">
      <c r="A135" s="196"/>
      <c r="B135" s="225" t="s">
        <v>246</v>
      </c>
      <c r="C135" s="219"/>
      <c r="D135" s="222"/>
      <c r="E135" s="223" t="s">
        <v>247</v>
      </c>
      <c r="F135" s="222"/>
      <c r="G135" s="227"/>
      <c r="H135" s="228"/>
      <c r="I135" s="252"/>
      <c r="J135" s="253"/>
      <c r="K135" s="254"/>
      <c r="L135" s="254"/>
    </row>
    <row r="136" spans="1:13" s="197" customFormat="1" ht="36" customHeight="1">
      <c r="A136" s="196"/>
      <c r="B136" s="229" t="s">
        <v>248</v>
      </c>
      <c r="C136" s="230" t="s">
        <v>41</v>
      </c>
      <c r="D136" s="237">
        <v>200576</v>
      </c>
      <c r="E136" s="236" t="s">
        <v>249</v>
      </c>
      <c r="F136" s="238" t="s">
        <v>44</v>
      </c>
      <c r="G136" s="234">
        <v>1</v>
      </c>
      <c r="H136" s="235">
        <f>L136</f>
        <v>1071.1300000000001</v>
      </c>
      <c r="I136" s="255">
        <f>ROUND(G136*H136,2)</f>
        <v>1071.1300000000001</v>
      </c>
      <c r="J136" s="253"/>
      <c r="K136" s="254">
        <v>803.85</v>
      </c>
      <c r="L136" s="254">
        <f>ROUND(K136*(1+$I$15),2)</f>
        <v>1071.1300000000001</v>
      </c>
    </row>
    <row r="137" spans="1:13" s="196" customFormat="1" ht="30" customHeight="1">
      <c r="B137" s="225" t="s">
        <v>250</v>
      </c>
      <c r="C137" s="219"/>
      <c r="D137" s="222"/>
      <c r="E137" s="223" t="s">
        <v>251</v>
      </c>
      <c r="F137" s="222"/>
      <c r="G137" s="227"/>
      <c r="H137" s="228"/>
      <c r="I137" s="252"/>
      <c r="J137" s="253"/>
      <c r="K137" s="254"/>
      <c r="L137" s="254"/>
    </row>
    <row r="138" spans="1:13" s="196" customFormat="1" ht="51" customHeight="1">
      <c r="B138" s="229" t="s">
        <v>252</v>
      </c>
      <c r="C138" s="238" t="s">
        <v>41</v>
      </c>
      <c r="D138" s="238">
        <v>200720</v>
      </c>
      <c r="E138" s="239" t="s">
        <v>253</v>
      </c>
      <c r="F138" s="233" t="s">
        <v>31</v>
      </c>
      <c r="G138" s="234">
        <f>TELHADO!M12</f>
        <v>1053.7223999999999</v>
      </c>
      <c r="H138" s="235">
        <f t="shared" ref="H138:H144" si="28">L138</f>
        <v>88.92</v>
      </c>
      <c r="I138" s="255">
        <f t="shared" ref="I138:I144" si="29">ROUND(G138*H138,2)</f>
        <v>93697</v>
      </c>
      <c r="J138" s="253"/>
      <c r="K138" s="254">
        <v>66.73</v>
      </c>
      <c r="L138" s="254">
        <f t="shared" ref="L138:L144" si="30">ROUND(K138*(1+$I$15),2)</f>
        <v>88.92</v>
      </c>
      <c r="M138" s="289"/>
    </row>
    <row r="139" spans="1:13" s="197" customFormat="1" ht="48" customHeight="1">
      <c r="A139" s="196"/>
      <c r="B139" s="229" t="s">
        <v>254</v>
      </c>
      <c r="C139" s="238" t="s">
        <v>41</v>
      </c>
      <c r="D139" s="238">
        <v>200738</v>
      </c>
      <c r="E139" s="236" t="s">
        <v>255</v>
      </c>
      <c r="F139" s="233" t="s">
        <v>80</v>
      </c>
      <c r="G139" s="234">
        <f>Quadra!F69</f>
        <v>6054.6285094725918</v>
      </c>
      <c r="H139" s="235">
        <f t="shared" si="28"/>
        <v>49.41</v>
      </c>
      <c r="I139" s="255">
        <f t="shared" si="29"/>
        <v>299159.19</v>
      </c>
      <c r="J139" s="253"/>
      <c r="K139" s="254">
        <v>37.08</v>
      </c>
      <c r="L139" s="254">
        <f t="shared" si="30"/>
        <v>49.41</v>
      </c>
      <c r="M139" s="305"/>
    </row>
    <row r="140" spans="1:13" s="196" customFormat="1" ht="42" customHeight="1">
      <c r="B140" s="229" t="s">
        <v>256</v>
      </c>
      <c r="C140" s="238" t="s">
        <v>41</v>
      </c>
      <c r="D140" s="238">
        <v>200715</v>
      </c>
      <c r="E140" s="236" t="s">
        <v>257</v>
      </c>
      <c r="F140" s="233" t="s">
        <v>31</v>
      </c>
      <c r="G140" s="234">
        <f>ALVENARIA!L8</f>
        <v>68.099999999999994</v>
      </c>
      <c r="H140" s="235">
        <f t="shared" si="28"/>
        <v>232.71</v>
      </c>
      <c r="I140" s="255">
        <f t="shared" si="29"/>
        <v>15847.55</v>
      </c>
      <c r="J140" s="253"/>
      <c r="K140" s="254">
        <v>174.64</v>
      </c>
      <c r="L140" s="254">
        <f t="shared" si="30"/>
        <v>232.71</v>
      </c>
    </row>
    <row r="141" spans="1:13" s="197" customFormat="1" ht="42" customHeight="1">
      <c r="A141" s="196"/>
      <c r="B141" s="229" t="s">
        <v>258</v>
      </c>
      <c r="C141" s="238" t="s">
        <v>41</v>
      </c>
      <c r="D141" s="237">
        <v>200711</v>
      </c>
      <c r="E141" s="303" t="s">
        <v>259</v>
      </c>
      <c r="F141" s="233" t="s">
        <v>31</v>
      </c>
      <c r="G141" s="234">
        <f>Quadra!M9</f>
        <v>737.75</v>
      </c>
      <c r="H141" s="235">
        <f t="shared" si="28"/>
        <v>405.09</v>
      </c>
      <c r="I141" s="255">
        <f t="shared" si="29"/>
        <v>298855.15000000002</v>
      </c>
      <c r="J141" s="253"/>
      <c r="K141" s="254">
        <v>304.01</v>
      </c>
      <c r="L141" s="254">
        <f t="shared" si="30"/>
        <v>405.09</v>
      </c>
      <c r="M141" s="305"/>
    </row>
    <row r="142" spans="1:13" s="197" customFormat="1" ht="42" customHeight="1">
      <c r="A142" s="196"/>
      <c r="B142" s="229" t="s">
        <v>260</v>
      </c>
      <c r="C142" s="238" t="s">
        <v>41</v>
      </c>
      <c r="D142" s="237">
        <v>200716</v>
      </c>
      <c r="E142" s="232" t="s">
        <v>261</v>
      </c>
      <c r="F142" s="233" t="s">
        <v>31</v>
      </c>
      <c r="G142" s="234">
        <f>ALVENARIA!L21</f>
        <v>119.37</v>
      </c>
      <c r="H142" s="235">
        <f t="shared" ref="H142:H143" si="31">L142</f>
        <v>195.9</v>
      </c>
      <c r="I142" s="255">
        <f t="shared" ref="I142:I143" si="32">ROUND(G142*H142,2)</f>
        <v>23384.58</v>
      </c>
      <c r="J142" s="253"/>
      <c r="K142" s="254">
        <v>147.02000000000001</v>
      </c>
      <c r="L142" s="254">
        <f t="shared" ref="L142:L143" si="33">ROUND(K142*(1+$I$15),2)</f>
        <v>195.9</v>
      </c>
      <c r="M142" s="305"/>
    </row>
    <row r="143" spans="1:13" s="196" customFormat="1" ht="32.25" customHeight="1">
      <c r="B143" s="229" t="s">
        <v>262</v>
      </c>
      <c r="C143" s="238" t="s">
        <v>41</v>
      </c>
      <c r="D143" s="238">
        <v>200721</v>
      </c>
      <c r="E143" s="239" t="s">
        <v>263</v>
      </c>
      <c r="F143" s="233" t="s">
        <v>31</v>
      </c>
      <c r="G143" s="234">
        <f>Quadra!M15</f>
        <v>791.92</v>
      </c>
      <c r="H143" s="235">
        <f t="shared" si="31"/>
        <v>23.83</v>
      </c>
      <c r="I143" s="255">
        <f t="shared" si="32"/>
        <v>18871.45</v>
      </c>
      <c r="J143" s="253"/>
      <c r="K143" s="254">
        <v>17.88</v>
      </c>
      <c r="L143" s="254">
        <f t="shared" si="33"/>
        <v>23.83</v>
      </c>
    </row>
    <row r="144" spans="1:13" s="196" customFormat="1" ht="32.25" customHeight="1">
      <c r="B144" s="229" t="s">
        <v>264</v>
      </c>
      <c r="C144" s="238" t="s">
        <v>118</v>
      </c>
      <c r="D144" s="265">
        <v>2426</v>
      </c>
      <c r="E144" s="239" t="s">
        <v>265</v>
      </c>
      <c r="F144" s="233" t="s">
        <v>266</v>
      </c>
      <c r="G144" s="234">
        <f>Quadra!M60</f>
        <v>1</v>
      </c>
      <c r="H144" s="235">
        <f t="shared" si="28"/>
        <v>441.02</v>
      </c>
      <c r="I144" s="255">
        <f t="shared" si="29"/>
        <v>441.02</v>
      </c>
      <c r="J144" s="253"/>
      <c r="K144" s="254">
        <v>330.97</v>
      </c>
      <c r="L144" s="254">
        <f t="shared" si="30"/>
        <v>441.02</v>
      </c>
    </row>
    <row r="145" spans="1:14" s="196" customFormat="1" ht="32.25" customHeight="1">
      <c r="B145" s="229" t="s">
        <v>267</v>
      </c>
      <c r="C145" s="238" t="s">
        <v>118</v>
      </c>
      <c r="D145" s="265">
        <v>2408</v>
      </c>
      <c r="E145" s="239" t="s">
        <v>268</v>
      </c>
      <c r="F145" s="233" t="s">
        <v>266</v>
      </c>
      <c r="G145" s="234">
        <f>Quadra!M61</f>
        <v>1</v>
      </c>
      <c r="H145" s="235">
        <f t="shared" ref="H145:H146" si="34">L145</f>
        <v>3321.4</v>
      </c>
      <c r="I145" s="255">
        <f t="shared" ref="I145:I146" si="35">ROUND(G145*H145,2)</f>
        <v>3321.4</v>
      </c>
      <c r="J145" s="253"/>
      <c r="K145" s="254">
        <v>2492.61</v>
      </c>
      <c r="L145" s="254">
        <f t="shared" ref="L145:L146" si="36">ROUND(K145*(1+$I$15),2)</f>
        <v>3321.4</v>
      </c>
    </row>
    <row r="146" spans="1:14" s="197" customFormat="1" ht="42" customHeight="1">
      <c r="A146" s="196"/>
      <c r="B146" s="229" t="s">
        <v>269</v>
      </c>
      <c r="C146" s="238" t="s">
        <v>41</v>
      </c>
      <c r="D146" s="237">
        <v>200714</v>
      </c>
      <c r="E146" s="236" t="s">
        <v>270</v>
      </c>
      <c r="F146" s="233" t="s">
        <v>31</v>
      </c>
      <c r="G146" s="234">
        <f>Quadra!M34</f>
        <v>774.69</v>
      </c>
      <c r="H146" s="235">
        <f t="shared" si="34"/>
        <v>19.440000000000001</v>
      </c>
      <c r="I146" s="255">
        <f t="shared" si="35"/>
        <v>15059.97</v>
      </c>
      <c r="J146" s="253"/>
      <c r="K146" s="254">
        <v>14.59</v>
      </c>
      <c r="L146" s="254">
        <f t="shared" si="36"/>
        <v>19.440000000000001</v>
      </c>
      <c r="M146" s="305"/>
    </row>
    <row r="147" spans="1:14" s="196" customFormat="1" ht="42" customHeight="1">
      <c r="B147" s="229" t="s">
        <v>271</v>
      </c>
      <c r="C147" s="238" t="s">
        <v>118</v>
      </c>
      <c r="D147" s="265">
        <v>10042</v>
      </c>
      <c r="E147" s="239" t="s">
        <v>272</v>
      </c>
      <c r="F147" s="233" t="s">
        <v>31</v>
      </c>
      <c r="G147" s="234">
        <f>Quadra!M22</f>
        <v>774.69</v>
      </c>
      <c r="H147" s="235">
        <f t="shared" ref="H147" si="37">L147</f>
        <v>82.48</v>
      </c>
      <c r="I147" s="255">
        <f t="shared" ref="I147" si="38">ROUND(G147*H147,2)</f>
        <v>63896.43</v>
      </c>
      <c r="J147" s="253"/>
      <c r="K147" s="254">
        <v>61.9</v>
      </c>
      <c r="L147" s="254">
        <f t="shared" ref="L147" si="39">ROUND(K147*(1+$I$15),2)</f>
        <v>82.48</v>
      </c>
    </row>
    <row r="148" spans="1:14" s="199" customFormat="1" ht="30" customHeight="1">
      <c r="A148" s="196"/>
      <c r="B148" s="399" t="s">
        <v>273</v>
      </c>
      <c r="C148" s="400"/>
      <c r="D148" s="400"/>
      <c r="E148" s="400"/>
      <c r="F148" s="400"/>
      <c r="G148" s="400"/>
      <c r="H148" s="401"/>
      <c r="I148" s="306">
        <f>SUM(I22:I147)</f>
        <v>1611074.1521435801</v>
      </c>
      <c r="J148" s="307"/>
      <c r="K148" s="308"/>
      <c r="L148" s="309"/>
    </row>
    <row r="149" spans="1:14" s="199" customFormat="1" ht="21.75" customHeight="1">
      <c r="A149" s="196"/>
      <c r="B149" s="327" t="s">
        <v>274</v>
      </c>
      <c r="C149" s="327"/>
      <c r="D149" s="327"/>
      <c r="E149" s="327"/>
      <c r="F149" s="327"/>
      <c r="G149" s="327"/>
      <c r="H149" s="327"/>
      <c r="I149" s="327"/>
      <c r="J149" s="307"/>
      <c r="K149" s="310"/>
      <c r="L149" s="306"/>
    </row>
    <row r="150" spans="1:14" s="200" customFormat="1">
      <c r="A150" s="304"/>
      <c r="B150" s="378" t="s">
        <v>275</v>
      </c>
      <c r="C150" s="379"/>
      <c r="D150" s="379"/>
      <c r="E150" s="379"/>
      <c r="F150" s="379"/>
      <c r="G150" s="379"/>
      <c r="H150" s="379"/>
      <c r="I150" s="380"/>
      <c r="J150" s="202"/>
      <c r="K150" s="311"/>
      <c r="L150" s="312"/>
    </row>
    <row r="151" spans="1:14" s="200" customFormat="1">
      <c r="A151" s="304"/>
      <c r="B151" s="381" t="s">
        <v>276</v>
      </c>
      <c r="C151" s="382"/>
      <c r="D151" s="382"/>
      <c r="E151" s="382"/>
      <c r="F151" s="382"/>
      <c r="G151" s="382"/>
      <c r="H151" s="382"/>
      <c r="I151" s="383"/>
      <c r="J151" s="202"/>
      <c r="K151" s="311"/>
      <c r="L151" s="312"/>
    </row>
    <row r="152" spans="1:14" s="200" customFormat="1">
      <c r="A152" s="304"/>
      <c r="B152" s="381" t="s">
        <v>277</v>
      </c>
      <c r="C152" s="382"/>
      <c r="D152" s="382"/>
      <c r="E152" s="382"/>
      <c r="F152" s="382"/>
      <c r="G152" s="382"/>
      <c r="H152" s="382"/>
      <c r="I152" s="383"/>
      <c r="J152" s="202"/>
      <c r="K152" s="311"/>
      <c r="L152" s="312"/>
    </row>
    <row r="153" spans="1:14" s="391" customFormat="1" ht="21" customHeight="1" thickBot="1">
      <c r="A153" s="384"/>
      <c r="B153" s="385" t="s">
        <v>278</v>
      </c>
      <c r="C153" s="386"/>
      <c r="D153" s="386"/>
      <c r="E153" s="386"/>
      <c r="F153" s="386"/>
      <c r="G153" s="386"/>
      <c r="H153" s="386"/>
      <c r="I153" s="387"/>
      <c r="J153" s="388"/>
      <c r="K153" s="389"/>
      <c r="L153" s="390"/>
    </row>
    <row r="154" spans="1:14" ht="9" customHeight="1">
      <c r="B154" s="393"/>
      <c r="C154" s="393"/>
      <c r="D154" s="393"/>
      <c r="E154" s="393"/>
      <c r="F154" s="393"/>
      <c r="G154" s="393"/>
      <c r="H154" s="393"/>
      <c r="I154" s="393"/>
    </row>
    <row r="155" spans="1:14">
      <c r="B155" s="412" t="s">
        <v>608</v>
      </c>
      <c r="C155" s="412"/>
      <c r="D155" s="412"/>
      <c r="E155" s="412"/>
      <c r="F155" s="412"/>
      <c r="G155" s="412"/>
      <c r="H155" s="412"/>
      <c r="I155" s="412"/>
    </row>
    <row r="156" spans="1:14">
      <c r="B156" s="377" t="s">
        <v>609</v>
      </c>
      <c r="C156" s="376"/>
      <c r="D156" s="376"/>
      <c r="E156" s="376"/>
      <c r="F156" s="392"/>
      <c r="G156" s="392"/>
      <c r="H156" s="392"/>
      <c r="I156" s="392"/>
    </row>
    <row r="157" spans="1:14">
      <c r="B157" s="376"/>
      <c r="C157" s="376"/>
      <c r="D157" s="376"/>
      <c r="E157" s="376"/>
      <c r="F157" s="392"/>
      <c r="G157" s="392"/>
      <c r="H157" s="392"/>
      <c r="I157" s="392"/>
      <c r="M157" s="313"/>
    </row>
    <row r="158" spans="1:14">
      <c r="F158" s="392"/>
      <c r="G158" s="392"/>
      <c r="H158" s="392"/>
      <c r="I158" s="392"/>
      <c r="L158" s="314"/>
      <c r="N158" s="315"/>
    </row>
    <row r="161" spans="9:9">
      <c r="I161" s="206">
        <f>1675355.35</f>
        <v>1675355.35</v>
      </c>
    </row>
    <row r="163" spans="9:9">
      <c r="I163" s="206">
        <f>I161-I148</f>
        <v>64281.197856419953</v>
      </c>
    </row>
  </sheetData>
  <mergeCells count="22">
    <mergeCell ref="K19:L19"/>
    <mergeCell ref="B149:I149"/>
    <mergeCell ref="B2:I9"/>
    <mergeCell ref="B156:E157"/>
    <mergeCell ref="B150:I150"/>
    <mergeCell ref="B151:I151"/>
    <mergeCell ref="B152:I152"/>
    <mergeCell ref="B153:I153"/>
    <mergeCell ref="B155:I155"/>
    <mergeCell ref="B154:I154"/>
    <mergeCell ref="F156:I158"/>
    <mergeCell ref="B148:H148"/>
    <mergeCell ref="C15:G15"/>
    <mergeCell ref="B16:I16"/>
    <mergeCell ref="B17:I17"/>
    <mergeCell ref="B18:I18"/>
    <mergeCell ref="K18:L18"/>
    <mergeCell ref="B10:I10"/>
    <mergeCell ref="B11:I11"/>
    <mergeCell ref="B12:I12"/>
    <mergeCell ref="C13:G13"/>
    <mergeCell ref="C14:G14"/>
  </mergeCells>
  <printOptions horizontalCentered="1" verticalCentered="1"/>
  <pageMargins left="0.70866141732283505" right="0.70866141732283505" top="0.74803149606299202" bottom="0.74803149606299202" header="0.31496062992126" footer="0.31496062992126"/>
  <pageSetup paperSize="9" scale="39" firstPageNumber="0" fitToHeight="0" orientation="portrait" useFirstPageNumber="1" r:id="rId1"/>
  <headerFooter>
    <oddHeader>&amp;C&amp;"Times New Roman,Normal"&amp;12&amp;A</oddHeader>
    <oddFooter>&amp;C&amp;"Times New Roman,Normal"&amp;12Página &amp;P</oddFooter>
  </headerFooter>
  <rowBreaks count="2" manualBreakCount="2">
    <brk id="56" max="9" man="1"/>
    <brk id="107" max="9" man="1"/>
  </rowBreaks>
  <ignoredErrors>
    <ignoredError sqref="G11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33"/>
  </sheetPr>
  <dimension ref="A1:AMH60"/>
  <sheetViews>
    <sheetView view="pageBreakPreview" zoomScale="60" zoomScaleNormal="69" workbookViewId="0">
      <selection activeCell="C52" sqref="C52"/>
    </sheetView>
  </sheetViews>
  <sheetFormatPr defaultColWidth="8.7109375" defaultRowHeight="15"/>
  <cols>
    <col min="1" max="1" width="2.42578125" style="152" customWidth="1"/>
    <col min="2" max="2" width="23.7109375" style="153" customWidth="1"/>
    <col min="3" max="3" width="50.85546875" style="153" customWidth="1"/>
    <col min="4" max="4" width="13.7109375" style="154" customWidth="1"/>
    <col min="5" max="5" width="25.42578125" style="155" customWidth="1"/>
    <col min="6" max="10" width="23.140625" style="153" customWidth="1"/>
    <col min="11" max="11" width="24.5703125" style="153" customWidth="1"/>
    <col min="12" max="12" width="18.7109375" style="152" customWidth="1"/>
    <col min="13" max="13" width="19.5703125" style="152" customWidth="1"/>
    <col min="14" max="14" width="2.5703125" style="152" customWidth="1"/>
    <col min="15" max="16384" width="8.7109375" style="152"/>
  </cols>
  <sheetData>
    <row r="1" spans="2:13" ht="12.75" customHeight="1">
      <c r="B1" s="156"/>
      <c r="C1" s="157"/>
      <c r="D1" s="157"/>
      <c r="E1" s="157"/>
      <c r="F1" s="157"/>
      <c r="G1" s="157"/>
      <c r="H1" s="157"/>
      <c r="I1" s="157"/>
      <c r="J1" s="157"/>
      <c r="K1" s="157"/>
    </row>
    <row r="2" spans="2:13" ht="148.5" customHeight="1"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</row>
    <row r="3" spans="2:13" ht="36" customHeight="1">
      <c r="B3" s="330" t="s">
        <v>279</v>
      </c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</row>
    <row r="4" spans="2:13" ht="24.95" customHeight="1">
      <c r="B4" s="158" t="s">
        <v>2</v>
      </c>
      <c r="C4" s="403" t="s">
        <v>612</v>
      </c>
      <c r="D4" s="403"/>
      <c r="E4" s="403"/>
      <c r="F4" s="403"/>
      <c r="G4" s="403"/>
      <c r="H4" s="403"/>
      <c r="I4" s="403"/>
      <c r="J4" s="403"/>
      <c r="K4" s="403"/>
      <c r="L4" s="403"/>
      <c r="M4" s="403"/>
    </row>
    <row r="5" spans="2:13" ht="24.95" customHeight="1">
      <c r="B5" s="159" t="s">
        <v>6</v>
      </c>
      <c r="C5" s="331" t="s">
        <v>7</v>
      </c>
      <c r="D5" s="331"/>
      <c r="E5" s="331"/>
      <c r="F5" s="331"/>
      <c r="G5" s="331"/>
      <c r="H5" s="331"/>
      <c r="I5" s="331"/>
      <c r="J5" s="331"/>
      <c r="K5" s="331"/>
      <c r="L5" s="331"/>
      <c r="M5" s="331"/>
    </row>
    <row r="6" spans="2:13" ht="24.95" customHeight="1">
      <c r="B6" s="159" t="s">
        <v>8</v>
      </c>
      <c r="C6" s="332">
        <f>' LICITAÇÃO'!I14</f>
        <v>45148</v>
      </c>
      <c r="D6" s="332"/>
      <c r="E6" s="332"/>
      <c r="F6" s="332"/>
      <c r="G6" s="332"/>
      <c r="H6" s="332"/>
      <c r="I6" s="332"/>
      <c r="J6" s="332"/>
      <c r="K6" s="332"/>
      <c r="L6" s="332"/>
      <c r="M6" s="332"/>
    </row>
    <row r="7" spans="2:13">
      <c r="B7" s="160"/>
      <c r="C7" s="161"/>
      <c r="D7" s="161"/>
      <c r="E7" s="161"/>
      <c r="F7" s="162"/>
      <c r="G7" s="162"/>
      <c r="H7" s="162"/>
      <c r="I7" s="162"/>
      <c r="J7" s="162"/>
      <c r="K7" s="162"/>
      <c r="L7" s="176"/>
      <c r="M7" s="177"/>
    </row>
    <row r="8" spans="2:13" ht="23.45" customHeight="1">
      <c r="B8" s="336" t="s">
        <v>14</v>
      </c>
      <c r="C8" s="338" t="s">
        <v>280</v>
      </c>
      <c r="D8" s="338" t="s">
        <v>281</v>
      </c>
      <c r="E8" s="338"/>
      <c r="F8" s="163" t="s">
        <v>282</v>
      </c>
      <c r="G8" s="163" t="s">
        <v>283</v>
      </c>
      <c r="H8" s="163" t="s">
        <v>284</v>
      </c>
      <c r="I8" s="163" t="s">
        <v>285</v>
      </c>
      <c r="J8" s="163" t="s">
        <v>286</v>
      </c>
      <c r="K8" s="163" t="s">
        <v>287</v>
      </c>
      <c r="L8" s="178" t="s">
        <v>288</v>
      </c>
      <c r="M8" s="179" t="s">
        <v>289</v>
      </c>
    </row>
    <row r="9" spans="2:13" ht="37.5" customHeight="1">
      <c r="B9" s="336"/>
      <c r="C9" s="338"/>
      <c r="D9" s="338"/>
      <c r="E9" s="338"/>
      <c r="F9" s="163" t="s">
        <v>290</v>
      </c>
      <c r="G9" s="163" t="s">
        <v>290</v>
      </c>
      <c r="H9" s="163" t="s">
        <v>290</v>
      </c>
      <c r="I9" s="163" t="s">
        <v>290</v>
      </c>
      <c r="J9" s="163" t="s">
        <v>290</v>
      </c>
      <c r="K9" s="163" t="s">
        <v>290</v>
      </c>
      <c r="L9" s="163" t="s">
        <v>290</v>
      </c>
      <c r="M9" s="180" t="s">
        <v>290</v>
      </c>
    </row>
    <row r="10" spans="2:13" ht="20.100000000000001" customHeight="1">
      <c r="B10" s="337">
        <v>1</v>
      </c>
      <c r="C10" s="339" t="str">
        <f>' LICITAÇÃO'!E20</f>
        <v>SERVIÇOS PRELIMINARES</v>
      </c>
      <c r="D10" s="340">
        <f>E10/$E$40</f>
        <v>5.7069129858279806E-3</v>
      </c>
      <c r="E10" s="341">
        <f>SUM(' LICITAÇÃO'!I22:I24)</f>
        <v>9194.26</v>
      </c>
      <c r="F10" s="165">
        <f>E10*F11</f>
        <v>9194.26</v>
      </c>
      <c r="G10" s="165"/>
      <c r="H10" s="166"/>
      <c r="I10" s="166"/>
      <c r="J10" s="166"/>
      <c r="K10" s="166"/>
      <c r="L10" s="181"/>
      <c r="M10" s="182"/>
    </row>
    <row r="11" spans="2:13" ht="20.100000000000001" customHeight="1">
      <c r="B11" s="337"/>
      <c r="C11" s="339"/>
      <c r="D11" s="340">
        <f>E11/$E$40</f>
        <v>0</v>
      </c>
      <c r="E11" s="341"/>
      <c r="F11" s="167">
        <v>1</v>
      </c>
      <c r="G11" s="167"/>
      <c r="H11" s="166"/>
      <c r="I11" s="166"/>
      <c r="J11" s="166"/>
      <c r="K11" s="166"/>
      <c r="L11" s="183"/>
      <c r="M11" s="184"/>
    </row>
    <row r="12" spans="2:13" ht="20.100000000000001" customHeight="1">
      <c r="B12" s="337">
        <v>2</v>
      </c>
      <c r="C12" s="339" t="str">
        <f>' LICITAÇÃO'!E25</f>
        <v>INSTALAÇÃO DO CANTEIRO DE OBRAS</v>
      </c>
      <c r="D12" s="340">
        <f>E12/$E$40</f>
        <v>1.1797253388189268E-2</v>
      </c>
      <c r="E12" s="341">
        <f>SUM(' LICITAÇÃO'!I27:I33)</f>
        <v>19006.25</v>
      </c>
      <c r="F12" s="165">
        <f>$E$12*F13</f>
        <v>9503.125</v>
      </c>
      <c r="G12" s="165">
        <f>$E$12*G13</f>
        <v>9503.125</v>
      </c>
      <c r="H12" s="165"/>
      <c r="I12" s="165"/>
      <c r="J12" s="166"/>
      <c r="K12" s="166"/>
      <c r="L12" s="183"/>
      <c r="M12" s="184"/>
    </row>
    <row r="13" spans="2:13" ht="20.100000000000001" customHeight="1">
      <c r="B13" s="337"/>
      <c r="C13" s="339"/>
      <c r="D13" s="340"/>
      <c r="E13" s="341"/>
      <c r="F13" s="167">
        <v>0.5</v>
      </c>
      <c r="G13" s="167">
        <v>0.5</v>
      </c>
      <c r="H13" s="167"/>
      <c r="I13" s="167"/>
      <c r="J13" s="166"/>
      <c r="K13" s="166"/>
      <c r="L13" s="183"/>
      <c r="M13" s="184"/>
    </row>
    <row r="14" spans="2:13" ht="20.100000000000001" customHeight="1">
      <c r="B14" s="337">
        <v>3</v>
      </c>
      <c r="C14" s="339" t="str">
        <f>' LICITAÇÃO'!E34</f>
        <v>MOVIMENTO DE TERRA</v>
      </c>
      <c r="D14" s="340">
        <f>E14/$E$40</f>
        <v>5.8091863664670824E-3</v>
      </c>
      <c r="E14" s="341">
        <f>SUM(' LICITAÇÃO'!I36:I42)</f>
        <v>9359.0299999999988</v>
      </c>
      <c r="F14" s="165"/>
      <c r="G14" s="165">
        <f>$E$14*G15</f>
        <v>4679.5149999999994</v>
      </c>
      <c r="H14" s="165">
        <f>$E$14*H15</f>
        <v>2339.7574999999997</v>
      </c>
      <c r="I14" s="165">
        <f>$E$14*I15</f>
        <v>2339.7574999999997</v>
      </c>
      <c r="J14" s="165"/>
      <c r="K14" s="166"/>
      <c r="L14" s="183"/>
      <c r="M14" s="184"/>
    </row>
    <row r="15" spans="2:13" ht="20.100000000000001" customHeight="1">
      <c r="B15" s="337"/>
      <c r="C15" s="339"/>
      <c r="D15" s="340"/>
      <c r="E15" s="341"/>
      <c r="F15" s="167"/>
      <c r="G15" s="167">
        <v>0.5</v>
      </c>
      <c r="H15" s="167">
        <v>0.25</v>
      </c>
      <c r="I15" s="167">
        <v>0.25</v>
      </c>
      <c r="J15" s="167"/>
      <c r="K15" s="166"/>
      <c r="L15" s="183"/>
      <c r="M15" s="184"/>
    </row>
    <row r="16" spans="2:13" ht="20.100000000000001" customHeight="1">
      <c r="B16" s="337">
        <v>4</v>
      </c>
      <c r="C16" s="339" t="str">
        <f>' LICITAÇÃO'!E43</f>
        <v>ESTRUTURAS</v>
      </c>
      <c r="D16" s="340">
        <f>E16/$E$40</f>
        <v>2.740385192378492E-2</v>
      </c>
      <c r="E16" s="341">
        <f>SUM(' LICITAÇÃO'!I45:I54)</f>
        <v>44149.637503580001</v>
      </c>
      <c r="F16" s="165"/>
      <c r="G16" s="165">
        <f>$E$16*G17</f>
        <v>13244.891251073999</v>
      </c>
      <c r="H16" s="165">
        <f>$E$16*H17</f>
        <v>30904.746252506</v>
      </c>
      <c r="I16" s="165"/>
      <c r="J16" s="165"/>
      <c r="K16" s="166"/>
      <c r="L16" s="183"/>
      <c r="M16" s="184"/>
    </row>
    <row r="17" spans="2:13" ht="20.100000000000001" customHeight="1">
      <c r="B17" s="337"/>
      <c r="C17" s="339"/>
      <c r="D17" s="340"/>
      <c r="E17" s="341"/>
      <c r="F17" s="167"/>
      <c r="G17" s="167">
        <v>0.3</v>
      </c>
      <c r="H17" s="167">
        <v>0.7</v>
      </c>
      <c r="I17" s="167"/>
      <c r="J17" s="167"/>
      <c r="K17" s="166"/>
      <c r="L17" s="183"/>
      <c r="M17" s="184"/>
    </row>
    <row r="18" spans="2:13" ht="20.100000000000001" customHeight="1">
      <c r="B18" s="337">
        <v>5</v>
      </c>
      <c r="C18" s="339" t="str">
        <f>' LICITAÇÃO'!E55</f>
        <v>PAREDES E PAINÉIS</v>
      </c>
      <c r="D18" s="340">
        <f>E18/$E$40</f>
        <v>7.8583603263418875E-3</v>
      </c>
      <c r="E18" s="341">
        <f>SUM(' LICITAÇÃO'!I57:I58)</f>
        <v>12660.401200000002</v>
      </c>
      <c r="F18" s="165"/>
      <c r="G18" s="165"/>
      <c r="H18" s="165">
        <f>$E$18*H19</f>
        <v>5697.1805400000012</v>
      </c>
      <c r="I18" s="165">
        <f>$E$18*I19</f>
        <v>5697.1805400000012</v>
      </c>
      <c r="J18" s="165">
        <f>$E$18*J19</f>
        <v>1266.0401200000003</v>
      </c>
      <c r="K18" s="166"/>
      <c r="L18" s="183"/>
      <c r="M18" s="184"/>
    </row>
    <row r="19" spans="2:13" ht="20.100000000000001" customHeight="1">
      <c r="B19" s="337"/>
      <c r="C19" s="339"/>
      <c r="D19" s="340"/>
      <c r="E19" s="341"/>
      <c r="F19" s="167"/>
      <c r="G19" s="167"/>
      <c r="H19" s="167">
        <v>0.45</v>
      </c>
      <c r="I19" s="167">
        <v>0.45</v>
      </c>
      <c r="J19" s="167">
        <v>0.1</v>
      </c>
      <c r="K19" s="166"/>
      <c r="L19" s="183"/>
      <c r="M19" s="184"/>
    </row>
    <row r="20" spans="2:13" ht="20.100000000000001" customHeight="1">
      <c r="B20" s="337">
        <v>6</v>
      </c>
      <c r="C20" s="339" t="str">
        <f>' LICITAÇÃO'!E59</f>
        <v>COBERTURA</v>
      </c>
      <c r="D20" s="340">
        <f>E20/$E$40</f>
        <v>1.8573446765430587E-2</v>
      </c>
      <c r="E20" s="341">
        <f>SUM(' LICITAÇÃO'!I61)</f>
        <v>29923.200000000001</v>
      </c>
      <c r="F20" s="165"/>
      <c r="G20" s="165"/>
      <c r="H20" s="165">
        <f>$E$20*H21</f>
        <v>14961.6</v>
      </c>
      <c r="I20" s="165">
        <f>$E$20*I21</f>
        <v>14961.6</v>
      </c>
      <c r="J20" s="165"/>
      <c r="K20" s="166"/>
      <c r="L20" s="183"/>
      <c r="M20" s="184"/>
    </row>
    <row r="21" spans="2:13" ht="20.100000000000001" customHeight="1">
      <c r="B21" s="337"/>
      <c r="C21" s="339"/>
      <c r="D21" s="340"/>
      <c r="E21" s="341"/>
      <c r="F21" s="167"/>
      <c r="G21" s="167"/>
      <c r="H21" s="167">
        <v>0.5</v>
      </c>
      <c r="I21" s="167">
        <v>0.5</v>
      </c>
      <c r="J21" s="167"/>
      <c r="K21" s="166"/>
      <c r="L21" s="183"/>
      <c r="M21" s="184"/>
    </row>
    <row r="22" spans="2:13" ht="20.100000000000001" customHeight="1">
      <c r="B22" s="337">
        <v>7</v>
      </c>
      <c r="C22" s="339" t="str">
        <f>' LICITAÇÃO'!E62</f>
        <v>REVESTIMENTO DE PAREDES</v>
      </c>
      <c r="D22" s="340">
        <f>E22/$E$40</f>
        <v>0.26063575837357106</v>
      </c>
      <c r="E22" s="341">
        <f>SUM(' LICITAÇÃO'!I64:I67)</f>
        <v>419903.53343999997</v>
      </c>
      <c r="F22" s="166"/>
      <c r="G22" s="165">
        <f>$E$22*G23</f>
        <v>125971.06003199998</v>
      </c>
      <c r="H22" s="165">
        <f>$E$22*H23</f>
        <v>125971.06003199998</v>
      </c>
      <c r="I22" s="165">
        <f>$E$22*I23</f>
        <v>83980.706688000006</v>
      </c>
      <c r="J22" s="165">
        <f>$E$22*J23</f>
        <v>83980.706688000006</v>
      </c>
      <c r="K22" s="165"/>
      <c r="L22" s="183"/>
      <c r="M22" s="184"/>
    </row>
    <row r="23" spans="2:13" ht="20.100000000000001" customHeight="1">
      <c r="B23" s="337"/>
      <c r="C23" s="339"/>
      <c r="D23" s="340"/>
      <c r="E23" s="341"/>
      <c r="F23" s="166"/>
      <c r="G23" s="167">
        <v>0.3</v>
      </c>
      <c r="H23" s="167">
        <v>0.3</v>
      </c>
      <c r="I23" s="167">
        <v>0.2</v>
      </c>
      <c r="J23" s="167">
        <v>0.2</v>
      </c>
      <c r="K23" s="167"/>
      <c r="L23" s="183"/>
      <c r="M23" s="184"/>
    </row>
    <row r="24" spans="2:13" ht="20.100000000000001" customHeight="1">
      <c r="B24" s="337">
        <v>8</v>
      </c>
      <c r="C24" s="339" t="str">
        <f>' LICITAÇÃO'!E68</f>
        <v>IMPERMEABILIZAÇÃO</v>
      </c>
      <c r="D24" s="340">
        <f>E24/$E$40</f>
        <v>5.7524416164638865E-3</v>
      </c>
      <c r="E24" s="341">
        <f>SUM(' LICITAÇÃO'!I70)</f>
        <v>9267.61</v>
      </c>
      <c r="F24" s="166"/>
      <c r="G24" s="165"/>
      <c r="H24" s="165">
        <f>$E$24*H25</f>
        <v>3707.0440000000003</v>
      </c>
      <c r="I24" s="165">
        <f>$E$24*I25</f>
        <v>3707.0440000000003</v>
      </c>
      <c r="J24" s="165">
        <f>$E$24*J25</f>
        <v>1853.5220000000002</v>
      </c>
      <c r="K24" s="165"/>
      <c r="L24" s="183"/>
      <c r="M24" s="184"/>
    </row>
    <row r="25" spans="2:13" ht="20.100000000000001" customHeight="1">
      <c r="B25" s="337"/>
      <c r="C25" s="339"/>
      <c r="D25" s="340"/>
      <c r="E25" s="341"/>
      <c r="F25" s="166"/>
      <c r="G25" s="167"/>
      <c r="H25" s="167">
        <v>0.4</v>
      </c>
      <c r="I25" s="167">
        <v>0.4</v>
      </c>
      <c r="J25" s="167">
        <v>0.2</v>
      </c>
      <c r="K25" s="167"/>
      <c r="L25" s="183"/>
      <c r="M25" s="184"/>
    </row>
    <row r="26" spans="2:13" ht="20.100000000000001" customHeight="1">
      <c r="B26" s="337">
        <v>9</v>
      </c>
      <c r="C26" s="339" t="str">
        <f>' LICITAÇÃO'!E71</f>
        <v>PISOS INTERNOS E EXTERNOS</v>
      </c>
      <c r="D26" s="340">
        <f>E26/$E$40</f>
        <v>5.6065768220425201E-2</v>
      </c>
      <c r="E26" s="341">
        <f>SUM(' LICITAÇÃO'!I73:I79)</f>
        <v>90326.11</v>
      </c>
      <c r="F26" s="166"/>
      <c r="G26" s="166"/>
      <c r="H26" s="165"/>
      <c r="I26" s="165"/>
      <c r="J26" s="165"/>
      <c r="K26" s="165">
        <f>$E$26*K27</f>
        <v>90326.11</v>
      </c>
      <c r="L26" s="183"/>
      <c r="M26" s="184"/>
    </row>
    <row r="27" spans="2:13" ht="20.100000000000001" customHeight="1">
      <c r="B27" s="337"/>
      <c r="C27" s="339"/>
      <c r="D27" s="340"/>
      <c r="E27" s="341"/>
      <c r="F27" s="166"/>
      <c r="G27" s="166"/>
      <c r="H27" s="167"/>
      <c r="I27" s="167"/>
      <c r="J27" s="167"/>
      <c r="K27" s="167">
        <v>1</v>
      </c>
      <c r="L27" s="183"/>
      <c r="M27" s="184"/>
    </row>
    <row r="28" spans="2:13" ht="20.100000000000001" customHeight="1">
      <c r="B28" s="337">
        <v>10</v>
      </c>
      <c r="C28" s="339" t="str">
        <f>' LICITAÇÃO'!E80</f>
        <v>INSTALAÇÕES HIDRO-SANITÁRIAS</v>
      </c>
      <c r="D28" s="340">
        <f>E28/$E$40</f>
        <v>2.1496223469243257E-2</v>
      </c>
      <c r="E28" s="341">
        <f>SUM(' LICITAÇÃO'!I82:I88)</f>
        <v>34632.01</v>
      </c>
      <c r="F28" s="166"/>
      <c r="G28" s="166"/>
      <c r="H28" s="165"/>
      <c r="I28" s="165"/>
      <c r="J28" s="165">
        <f>$E$28*J29</f>
        <v>34632.01</v>
      </c>
      <c r="K28" s="165"/>
      <c r="L28" s="183"/>
      <c r="M28" s="184"/>
    </row>
    <row r="29" spans="2:13" ht="20.100000000000001" customHeight="1">
      <c r="B29" s="337"/>
      <c r="C29" s="339"/>
      <c r="D29" s="340"/>
      <c r="E29" s="341"/>
      <c r="F29" s="166"/>
      <c r="G29" s="166"/>
      <c r="H29" s="167"/>
      <c r="I29" s="167"/>
      <c r="J29" s="167">
        <v>1</v>
      </c>
      <c r="K29" s="167"/>
      <c r="L29" s="183"/>
      <c r="M29" s="184"/>
    </row>
    <row r="30" spans="2:13" ht="20.100000000000001" customHeight="1">
      <c r="B30" s="337">
        <v>11</v>
      </c>
      <c r="C30" s="339" t="str">
        <f>' LICITAÇÃO'!E89</f>
        <v>INSTALAÇÕES ELÉTRICAS</v>
      </c>
      <c r="D30" s="340">
        <f>E30/$E$40</f>
        <v>7.7230026832999128E-3</v>
      </c>
      <c r="E30" s="341">
        <f>SUM(' LICITAÇÃO'!I91:I102)</f>
        <v>12442.33</v>
      </c>
      <c r="F30" s="166"/>
      <c r="G30" s="165"/>
      <c r="H30" s="165">
        <f>$E$30*H31</f>
        <v>3110.5825</v>
      </c>
      <c r="I30" s="165">
        <f>$E$30*I31</f>
        <v>3110.5825</v>
      </c>
      <c r="J30" s="165">
        <f>$E$30*J31</f>
        <v>3110.5825</v>
      </c>
      <c r="K30" s="165">
        <f>$E$30*K31</f>
        <v>3110.5825</v>
      </c>
      <c r="L30" s="183"/>
      <c r="M30" s="184"/>
    </row>
    <row r="31" spans="2:13" ht="20.100000000000001" customHeight="1">
      <c r="B31" s="337"/>
      <c r="C31" s="339"/>
      <c r="D31" s="340"/>
      <c r="E31" s="341"/>
      <c r="F31" s="166"/>
      <c r="G31" s="167"/>
      <c r="H31" s="167">
        <v>0.25</v>
      </c>
      <c r="I31" s="167">
        <v>0.25</v>
      </c>
      <c r="J31" s="167">
        <v>0.25</v>
      </c>
      <c r="K31" s="167">
        <v>0.25</v>
      </c>
      <c r="L31" s="183"/>
      <c r="M31" s="184"/>
    </row>
    <row r="32" spans="2:13" ht="20.100000000000001" customHeight="1">
      <c r="B32" s="337">
        <v>12</v>
      </c>
      <c r="C32" s="339" t="str">
        <f>' LICITAÇÃO'!E103</f>
        <v>OUTRAS INSTALAÇÕES</v>
      </c>
      <c r="D32" s="340">
        <f>E32/$E$40</f>
        <v>3.8033742840744879E-2</v>
      </c>
      <c r="E32" s="341">
        <f>SUM(' LICITAÇÃO'!I105:I122)</f>
        <v>61275.180000000008</v>
      </c>
      <c r="F32" s="166"/>
      <c r="G32" s="165"/>
      <c r="H32" s="165">
        <f>$E$32*H33</f>
        <v>24510.072000000004</v>
      </c>
      <c r="I32" s="165">
        <f>$E$32*I33</f>
        <v>24510.072000000004</v>
      </c>
      <c r="J32" s="165">
        <f>$E$32*J33</f>
        <v>12255.036000000002</v>
      </c>
      <c r="K32" s="165"/>
      <c r="L32" s="183"/>
      <c r="M32" s="184"/>
    </row>
    <row r="33" spans="1:1022" ht="20.100000000000001" customHeight="1">
      <c r="B33" s="337"/>
      <c r="C33" s="339"/>
      <c r="D33" s="340"/>
      <c r="E33" s="341"/>
      <c r="F33" s="166"/>
      <c r="G33" s="167"/>
      <c r="H33" s="167">
        <v>0.4</v>
      </c>
      <c r="I33" s="167">
        <v>0.4</v>
      </c>
      <c r="J33" s="167">
        <v>0.2</v>
      </c>
      <c r="K33" s="167"/>
      <c r="L33" s="183"/>
      <c r="M33" s="184"/>
    </row>
    <row r="34" spans="1:1022" ht="20.100000000000001" customHeight="1">
      <c r="B34" s="337">
        <v>13</v>
      </c>
      <c r="C34" s="339" t="str">
        <f>' LICITAÇÃO'!E123</f>
        <v>APARELHOS ELÉTRICOS</v>
      </c>
      <c r="D34" s="340">
        <f>E34/$E$40</f>
        <v>2.9602361838246224E-3</v>
      </c>
      <c r="E34" s="341">
        <f>SUM(' LICITAÇÃO'!I125)</f>
        <v>4769.16</v>
      </c>
      <c r="F34" s="166"/>
      <c r="G34" s="166"/>
      <c r="H34" s="165"/>
      <c r="I34" s="165"/>
      <c r="J34" s="165"/>
      <c r="K34" s="165">
        <f>$E$34*K35</f>
        <v>4769.16</v>
      </c>
      <c r="L34" s="183"/>
      <c r="M34" s="184"/>
    </row>
    <row r="35" spans="1:1022" ht="20.100000000000001" customHeight="1">
      <c r="B35" s="337"/>
      <c r="C35" s="339"/>
      <c r="D35" s="340"/>
      <c r="E35" s="341"/>
      <c r="F35" s="166"/>
      <c r="G35" s="166"/>
      <c r="H35" s="167"/>
      <c r="I35" s="167"/>
      <c r="J35" s="167"/>
      <c r="K35" s="167">
        <v>1</v>
      </c>
      <c r="L35" s="183"/>
      <c r="M35" s="184"/>
    </row>
    <row r="36" spans="1:1022" ht="20.100000000000001" customHeight="1">
      <c r="B36" s="337">
        <v>14</v>
      </c>
      <c r="C36" s="339" t="str">
        <f>' LICITAÇÃO'!E126</f>
        <v>PINTURA</v>
      </c>
      <c r="D36" s="340">
        <f>E36/$E$40</f>
        <v>1.1740098973615934E-2</v>
      </c>
      <c r="E36" s="341">
        <f>SUM(' LICITAÇÃO'!I128:I131)</f>
        <v>18914.170000000002</v>
      </c>
      <c r="F36" s="166"/>
      <c r="G36" s="166"/>
      <c r="H36" s="165"/>
      <c r="I36" s="165"/>
      <c r="J36" s="165">
        <f>$E$36*J37</f>
        <v>18914.170000000002</v>
      </c>
      <c r="K36" s="165"/>
      <c r="L36" s="183"/>
      <c r="M36" s="184"/>
    </row>
    <row r="37" spans="1:1022" ht="20.100000000000001" customHeight="1">
      <c r="B37" s="337"/>
      <c r="C37" s="339"/>
      <c r="D37" s="340"/>
      <c r="E37" s="341"/>
      <c r="F37" s="166"/>
      <c r="G37" s="166"/>
      <c r="H37" s="167"/>
      <c r="I37" s="167"/>
      <c r="J37" s="167">
        <v>1</v>
      </c>
      <c r="K37" s="167"/>
      <c r="L37" s="183"/>
      <c r="M37" s="184"/>
    </row>
    <row r="38" spans="1:1022" ht="20.100000000000001" customHeight="1">
      <c r="B38" s="337">
        <v>15</v>
      </c>
      <c r="C38" s="339" t="str">
        <f>' LICITAÇÃO'!E132</f>
        <v>SERVIÇOS COMPLEMENTARES EXTERNOS</v>
      </c>
      <c r="D38" s="340">
        <f>E38/$E$40</f>
        <v>0.5184437158827695</v>
      </c>
      <c r="E38" s="341">
        <f>SUM(' LICITAÇÃO'!I134:I147)</f>
        <v>835251.2699999999</v>
      </c>
      <c r="F38" s="166"/>
      <c r="G38" s="165"/>
      <c r="H38" s="165">
        <f>$E$38*H39</f>
        <v>208812.81749999998</v>
      </c>
      <c r="I38" s="165">
        <f>$E$38*I39</f>
        <v>208812.81749999998</v>
      </c>
      <c r="J38" s="165">
        <f>$E$38*J39</f>
        <v>208812.81749999998</v>
      </c>
      <c r="K38" s="165">
        <f>$E$38*K39</f>
        <v>208812.81749999998</v>
      </c>
      <c r="L38" s="183"/>
      <c r="M38" s="184"/>
    </row>
    <row r="39" spans="1:1022" ht="20.100000000000001" customHeight="1">
      <c r="B39" s="337"/>
      <c r="C39" s="339"/>
      <c r="D39" s="340"/>
      <c r="E39" s="341"/>
      <c r="F39" s="166"/>
      <c r="G39" s="167"/>
      <c r="H39" s="167">
        <v>0.25</v>
      </c>
      <c r="I39" s="167">
        <v>0.25</v>
      </c>
      <c r="J39" s="167">
        <v>0.25</v>
      </c>
      <c r="K39" s="167">
        <v>0.25</v>
      </c>
      <c r="L39" s="183"/>
      <c r="M39" s="184"/>
    </row>
    <row r="40" spans="1:1022" ht="24.95" customHeight="1">
      <c r="B40" s="337" t="s">
        <v>291</v>
      </c>
      <c r="C40" s="168" t="s">
        <v>292</v>
      </c>
      <c r="D40" s="169">
        <f>SUM(D10:D39)</f>
        <v>1</v>
      </c>
      <c r="E40" s="164">
        <f>SUM(E10:E39)</f>
        <v>1611074.1521435799</v>
      </c>
      <c r="F40" s="333"/>
      <c r="G40" s="333"/>
      <c r="H40" s="333"/>
      <c r="I40" s="333"/>
      <c r="J40" s="333"/>
      <c r="K40" s="333"/>
      <c r="L40" s="185"/>
      <c r="M40" s="186"/>
    </row>
    <row r="41" spans="1:1022" ht="24.95" customHeight="1">
      <c r="B41" s="337"/>
      <c r="C41" s="334" t="s">
        <v>293</v>
      </c>
      <c r="D41" s="334"/>
      <c r="E41" s="334"/>
      <c r="F41" s="170">
        <f>SUM(F10,F12,F14,F16,F18,F20,F22,F24,F26,F30,F28,F32,F34,F36,F38)</f>
        <v>18697.385000000002</v>
      </c>
      <c r="G41" s="170">
        <f t="shared" ref="G41:K41" si="0">SUM(G10,G12,G14,G16,G18,G20,G22,G24,G26,G30,G28,G32,G34,G36,G38)</f>
        <v>153398.59128307397</v>
      </c>
      <c r="H41" s="170">
        <f t="shared" si="0"/>
        <v>420014.86032450595</v>
      </c>
      <c r="I41" s="170">
        <f t="shared" si="0"/>
        <v>347119.76072799996</v>
      </c>
      <c r="J41" s="170">
        <f t="shared" si="0"/>
        <v>364824.884808</v>
      </c>
      <c r="K41" s="170">
        <f t="shared" si="0"/>
        <v>307018.67</v>
      </c>
      <c r="L41" s="183"/>
      <c r="M41" s="184"/>
    </row>
    <row r="42" spans="1:1022" ht="24.95" customHeight="1">
      <c r="B42" s="337"/>
      <c r="C42" s="334" t="s">
        <v>294</v>
      </c>
      <c r="D42" s="334"/>
      <c r="E42" s="334"/>
      <c r="F42" s="171">
        <f t="shared" ref="F42:K42" si="1">F41/$E$40</f>
        <v>1.1605539679922616E-2</v>
      </c>
      <c r="G42" s="171">
        <f t="shared" si="1"/>
        <v>9.5215102966534959E-2</v>
      </c>
      <c r="H42" s="171">
        <f t="shared" si="1"/>
        <v>0.26070485940430754</v>
      </c>
      <c r="I42" s="171">
        <f t="shared" si="1"/>
        <v>0.21545858722030098</v>
      </c>
      <c r="J42" s="171">
        <f t="shared" si="1"/>
        <v>0.22644822668316672</v>
      </c>
      <c r="K42" s="187">
        <f t="shared" si="1"/>
        <v>0.19056768404576718</v>
      </c>
      <c r="L42" s="183"/>
      <c r="M42" s="184"/>
    </row>
    <row r="43" spans="1:1022" ht="24.95" customHeight="1">
      <c r="B43" s="337"/>
      <c r="C43" s="334" t="s">
        <v>295</v>
      </c>
      <c r="D43" s="334"/>
      <c r="E43" s="334"/>
      <c r="F43" s="170">
        <f>F41</f>
        <v>18697.385000000002</v>
      </c>
      <c r="G43" s="170">
        <f>F43+G41</f>
        <v>172095.97628307398</v>
      </c>
      <c r="H43" s="170">
        <f>G43+H41</f>
        <v>592110.83660757996</v>
      </c>
      <c r="I43" s="170">
        <f>H43+I41</f>
        <v>939230.59733557992</v>
      </c>
      <c r="J43" s="170">
        <f>I43+J41</f>
        <v>1304055.48214358</v>
      </c>
      <c r="K43" s="188">
        <f>J43+K41</f>
        <v>1611074.1521435799</v>
      </c>
      <c r="L43" s="183"/>
      <c r="M43" s="184"/>
    </row>
    <row r="44" spans="1:1022" ht="24.95" customHeight="1">
      <c r="B44" s="337"/>
      <c r="C44" s="334" t="s">
        <v>296</v>
      </c>
      <c r="D44" s="334"/>
      <c r="E44" s="334"/>
      <c r="F44" s="172">
        <f t="shared" ref="F44:K44" si="2">F43/$E$40</f>
        <v>1.1605539679922616E-2</v>
      </c>
      <c r="G44" s="172">
        <f t="shared" si="2"/>
        <v>0.10682064264645758</v>
      </c>
      <c r="H44" s="172">
        <f t="shared" si="2"/>
        <v>0.36752550205076512</v>
      </c>
      <c r="I44" s="172">
        <f t="shared" si="2"/>
        <v>0.58298408927106615</v>
      </c>
      <c r="J44" s="172">
        <f t="shared" si="2"/>
        <v>0.80943231595423282</v>
      </c>
      <c r="K44" s="189">
        <f t="shared" si="2"/>
        <v>1</v>
      </c>
      <c r="L44" s="183"/>
      <c r="M44" s="184"/>
    </row>
    <row r="45" spans="1:1022" ht="24.95" customHeight="1" thickBot="1">
      <c r="B45" s="335" t="s">
        <v>297</v>
      </c>
      <c r="C45" s="335"/>
      <c r="D45" s="335"/>
      <c r="E45" s="335"/>
      <c r="F45" s="335"/>
      <c r="G45" s="335"/>
      <c r="H45" s="335"/>
      <c r="I45" s="335"/>
      <c r="J45" s="335"/>
      <c r="K45" s="335"/>
      <c r="L45" s="335"/>
      <c r="M45" s="335"/>
    </row>
    <row r="46" spans="1:1022" s="150" customFormat="1" ht="25.5" customHeight="1">
      <c r="A46" s="404"/>
      <c r="B46" s="405" t="s">
        <v>275</v>
      </c>
      <c r="C46" s="406"/>
      <c r="D46" s="406"/>
      <c r="E46" s="406"/>
      <c r="F46" s="406"/>
      <c r="G46" s="406"/>
      <c r="H46" s="406"/>
      <c r="I46" s="406"/>
      <c r="J46" s="406"/>
      <c r="K46" s="406"/>
      <c r="L46" s="406"/>
      <c r="M46" s="407"/>
      <c r="ALZ46" s="408"/>
      <c r="AMA46" s="408"/>
      <c r="AMB46" s="408"/>
      <c r="AMC46" s="408"/>
      <c r="AMD46" s="408"/>
      <c r="AME46" s="408"/>
      <c r="AMF46" s="408"/>
      <c r="AMG46" s="408"/>
      <c r="AMH46" s="404"/>
    </row>
    <row r="47" spans="1:1022" s="150" customFormat="1" ht="25.5" customHeight="1">
      <c r="A47" s="404"/>
      <c r="B47" s="409" t="str">
        <f>' LICITAÇÃO'!B151</f>
        <v>EMANUEL DE OLIVEIRA VIEIRA</v>
      </c>
      <c r="C47" s="410"/>
      <c r="D47" s="410"/>
      <c r="E47" s="410"/>
      <c r="F47" s="410"/>
      <c r="G47" s="410"/>
      <c r="H47" s="410"/>
      <c r="I47" s="410"/>
      <c r="J47" s="410"/>
      <c r="K47" s="410"/>
      <c r="L47" s="410"/>
      <c r="M47" s="411"/>
      <c r="ALZ47" s="408"/>
      <c r="AMA47" s="408"/>
      <c r="AMB47" s="408"/>
      <c r="AMC47" s="408"/>
      <c r="AMD47" s="408"/>
      <c r="AME47" s="408"/>
      <c r="AMF47" s="408"/>
      <c r="AMG47" s="408"/>
      <c r="AMH47" s="404"/>
    </row>
    <row r="48" spans="1:1022" s="150" customFormat="1" ht="25.5" customHeight="1">
      <c r="A48" s="404"/>
      <c r="B48" s="409" t="s">
        <v>277</v>
      </c>
      <c r="C48" s="410"/>
      <c r="D48" s="410"/>
      <c r="E48" s="410"/>
      <c r="F48" s="410"/>
      <c r="G48" s="410"/>
      <c r="H48" s="410"/>
      <c r="I48" s="410"/>
      <c r="J48" s="410"/>
      <c r="K48" s="410"/>
      <c r="L48" s="410"/>
      <c r="M48" s="411"/>
      <c r="ALZ48" s="408"/>
      <c r="AMA48" s="408"/>
      <c r="AMB48" s="408"/>
      <c r="AMC48" s="408"/>
      <c r="AMD48" s="408"/>
      <c r="AME48" s="408"/>
      <c r="AMF48" s="408"/>
      <c r="AMG48" s="408"/>
      <c r="AMH48" s="404"/>
    </row>
    <row r="49" spans="1:1022" s="150" customFormat="1" ht="30.75" customHeight="1">
      <c r="A49" s="173"/>
      <c r="B49" s="409" t="s">
        <v>278</v>
      </c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1"/>
      <c r="ALZ49" s="194"/>
      <c r="AMA49" s="194"/>
      <c r="AMB49" s="194"/>
      <c r="AMC49" s="194"/>
      <c r="AMD49" s="194"/>
      <c r="AME49" s="194"/>
      <c r="AMF49" s="194"/>
      <c r="AMG49" s="194"/>
      <c r="AMH49" s="173"/>
    </row>
    <row r="50" spans="1:1022" s="151" customFormat="1" ht="3.75" customHeight="1" thickBot="1">
      <c r="B50" s="174"/>
      <c r="C50" s="175"/>
      <c r="D50" s="175"/>
      <c r="E50" s="175"/>
      <c r="F50" s="175"/>
      <c r="G50" s="175"/>
      <c r="H50" s="175"/>
      <c r="I50" s="175"/>
      <c r="J50" s="191"/>
      <c r="K50" s="191"/>
      <c r="L50" s="192"/>
      <c r="M50" s="193"/>
    </row>
    <row r="51" spans="1:1022">
      <c r="L51" s="190"/>
      <c r="M51" s="190"/>
    </row>
    <row r="52" spans="1:1022">
      <c r="L52" s="190"/>
      <c r="M52" s="190"/>
    </row>
    <row r="53" spans="1:1022">
      <c r="L53" s="190"/>
      <c r="M53" s="190"/>
    </row>
    <row r="54" spans="1:1022">
      <c r="L54" s="190"/>
      <c r="M54" s="190"/>
    </row>
    <row r="55" spans="1:1022">
      <c r="L55" s="190"/>
      <c r="M55" s="190"/>
    </row>
    <row r="56" spans="1:1022">
      <c r="L56" s="190"/>
      <c r="M56" s="190"/>
    </row>
    <row r="57" spans="1:1022">
      <c r="L57" s="190"/>
      <c r="M57" s="190"/>
    </row>
    <row r="58" spans="1:1022">
      <c r="L58" s="190"/>
      <c r="M58" s="190"/>
    </row>
    <row r="59" spans="1:1022">
      <c r="L59" s="190"/>
      <c r="M59" s="190"/>
    </row>
    <row r="60" spans="1:1022">
      <c r="L60" s="176"/>
      <c r="M60" s="176"/>
    </row>
  </sheetData>
  <mergeCells count="79">
    <mergeCell ref="D8:E9"/>
    <mergeCell ref="B46:M46"/>
    <mergeCell ref="B47:M47"/>
    <mergeCell ref="B48:M48"/>
    <mergeCell ref="B49:M49"/>
    <mergeCell ref="E30:E31"/>
    <mergeCell ref="E32:E33"/>
    <mergeCell ref="E34:E35"/>
    <mergeCell ref="E36:E37"/>
    <mergeCell ref="E38:E39"/>
    <mergeCell ref="E20:E21"/>
    <mergeCell ref="E22:E23"/>
    <mergeCell ref="E24:E25"/>
    <mergeCell ref="E26:E27"/>
    <mergeCell ref="E28:E29"/>
    <mergeCell ref="E10:E11"/>
    <mergeCell ref="E12:E13"/>
    <mergeCell ref="E14:E15"/>
    <mergeCell ref="E16:E17"/>
    <mergeCell ref="E18:E19"/>
    <mergeCell ref="C38:C3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28:C29"/>
    <mergeCell ref="C30:C31"/>
    <mergeCell ref="C32:C33"/>
    <mergeCell ref="C34:C35"/>
    <mergeCell ref="C36:C37"/>
    <mergeCell ref="C18:C19"/>
    <mergeCell ref="C20:C21"/>
    <mergeCell ref="C22:C23"/>
    <mergeCell ref="C24:C25"/>
    <mergeCell ref="C26:C27"/>
    <mergeCell ref="C8:C9"/>
    <mergeCell ref="C10:C11"/>
    <mergeCell ref="C12:C13"/>
    <mergeCell ref="C14:C15"/>
    <mergeCell ref="C16:C17"/>
    <mergeCell ref="B32:B33"/>
    <mergeCell ref="B34:B35"/>
    <mergeCell ref="B36:B37"/>
    <mergeCell ref="B38:B39"/>
    <mergeCell ref="B40:B44"/>
    <mergeCell ref="B45:M45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F40:K40"/>
    <mergeCell ref="C41:E41"/>
    <mergeCell ref="C42:E42"/>
    <mergeCell ref="C43:E43"/>
    <mergeCell ref="C44:E44"/>
    <mergeCell ref="B2:M2"/>
    <mergeCell ref="B3:M3"/>
    <mergeCell ref="C4:M4"/>
    <mergeCell ref="C5:M5"/>
    <mergeCell ref="C6:M6"/>
  </mergeCells>
  <pageMargins left="0.25" right="0.25" top="0.75" bottom="0.75" header="0.3" footer="0.3"/>
  <pageSetup paperSize="9" scale="41" firstPageNumber="0" fitToWidth="0" fitToHeight="0" orientation="landscape" useFirstPageNumber="1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LU140"/>
  <sheetViews>
    <sheetView topLeftCell="H93" zoomScale="87" zoomScaleNormal="87" workbookViewId="0">
      <selection activeCell="D108" sqref="D108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13.28515625" style="15" customWidth="1"/>
    <col min="5" max="5" width="12" style="15" customWidth="1"/>
    <col min="6" max="6" width="12.85546875" style="15" customWidth="1"/>
    <col min="7" max="7" width="14.57031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5"/>
    <col min="14" max="14" width="60.140625" style="15" customWidth="1"/>
    <col min="15" max="16" width="9.140625" style="15"/>
    <col min="17" max="17" width="12.42578125" style="15" customWidth="1"/>
    <col min="18" max="19" width="10.28515625" style="15" customWidth="1"/>
    <col min="20" max="20" width="13.7109375" style="15" customWidth="1"/>
    <col min="21" max="21" width="14.42578125" style="15" customWidth="1"/>
    <col min="22" max="22" width="17.28515625" style="15" customWidth="1"/>
    <col min="23" max="23" width="10.140625" style="15" customWidth="1"/>
    <col min="24" max="1009" width="9.140625" style="15"/>
    <col min="1010" max="16384" width="9.140625" style="17"/>
  </cols>
  <sheetData>
    <row r="1" spans="1:1009" ht="15" customHeight="1">
      <c r="B1" s="353" t="s">
        <v>298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  <c r="U1" s="354"/>
      <c r="V1" s="354"/>
      <c r="W1" s="354"/>
      <c r="X1" s="354"/>
    </row>
    <row r="2" spans="1:1009" ht="15" customHeight="1">
      <c r="B2" s="353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  <c r="V2" s="354"/>
      <c r="W2" s="354"/>
      <c r="X2" s="354"/>
    </row>
    <row r="3" spans="1:1009" s="13" customFormat="1" ht="12.75"/>
    <row r="4" spans="1:1009" ht="15.75">
      <c r="B4" s="342" t="s">
        <v>299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  <c r="N4" s="342" t="s">
        <v>300</v>
      </c>
      <c r="O4" s="342"/>
      <c r="P4" s="342"/>
      <c r="Q4" s="342"/>
      <c r="R4" s="342"/>
      <c r="S4" s="342"/>
      <c r="T4" s="342"/>
      <c r="U4" s="342"/>
      <c r="V4" s="342"/>
      <c r="W4" s="342"/>
      <c r="X4" s="342"/>
    </row>
    <row r="5" spans="1:1009" s="14" customFormat="1" ht="25.5" customHeight="1">
      <c r="B5" s="350" t="s">
        <v>301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309</v>
      </c>
      <c r="K5" s="350" t="s">
        <v>310</v>
      </c>
      <c r="L5" s="350" t="s">
        <v>311</v>
      </c>
      <c r="N5" s="350" t="s">
        <v>301</v>
      </c>
      <c r="O5" s="350" t="s">
        <v>302</v>
      </c>
      <c r="P5" s="350" t="s">
        <v>303</v>
      </c>
      <c r="Q5" s="350" t="s">
        <v>304</v>
      </c>
      <c r="R5" s="350" t="s">
        <v>305</v>
      </c>
      <c r="S5" s="350" t="s">
        <v>306</v>
      </c>
      <c r="T5" s="350" t="s">
        <v>307</v>
      </c>
      <c r="U5" s="350" t="s">
        <v>308</v>
      </c>
      <c r="V5" s="350" t="s">
        <v>309</v>
      </c>
      <c r="W5" s="350" t="s">
        <v>310</v>
      </c>
      <c r="X5" s="350" t="s">
        <v>311</v>
      </c>
    </row>
    <row r="6" spans="1:1009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</row>
    <row r="7" spans="1:1009">
      <c r="A7" s="17"/>
      <c r="B7" s="35" t="s">
        <v>312</v>
      </c>
      <c r="C7" s="20" t="s">
        <v>60</v>
      </c>
      <c r="D7" s="21">
        <v>7</v>
      </c>
      <c r="E7" s="22">
        <v>1.2</v>
      </c>
      <c r="F7" s="21">
        <v>1.2</v>
      </c>
      <c r="G7" s="22">
        <v>1.05</v>
      </c>
      <c r="H7" s="21"/>
      <c r="I7" s="22"/>
      <c r="J7" s="21">
        <f>K7*G7</f>
        <v>1.512</v>
      </c>
      <c r="K7" s="25">
        <f>ROUND(F7*E7,2)</f>
        <v>1.44</v>
      </c>
      <c r="L7" s="26">
        <f>J7*D7</f>
        <v>10.584</v>
      </c>
      <c r="M7" s="17"/>
      <c r="N7" s="35" t="s">
        <v>312</v>
      </c>
      <c r="O7" s="20" t="s">
        <v>60</v>
      </c>
      <c r="P7" s="21">
        <v>6</v>
      </c>
      <c r="Q7" s="22">
        <v>1</v>
      </c>
      <c r="R7" s="21">
        <v>1</v>
      </c>
      <c r="S7" s="22">
        <v>1.05</v>
      </c>
      <c r="T7" s="21"/>
      <c r="U7" s="22"/>
      <c r="V7" s="21">
        <f>W7*S7</f>
        <v>1.05</v>
      </c>
      <c r="W7" s="25">
        <f>ROUND(R7*Q7,2)</f>
        <v>1</v>
      </c>
      <c r="X7" s="26">
        <f>V7*P7</f>
        <v>6.3000000000000007</v>
      </c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</row>
    <row r="8" spans="1:1009" ht="15.75" customHeight="1">
      <c r="A8" s="17"/>
      <c r="B8" s="343" t="s">
        <v>313</v>
      </c>
      <c r="C8" s="344"/>
      <c r="D8" s="344"/>
      <c r="E8" s="344"/>
      <c r="F8" s="344"/>
      <c r="G8" s="344"/>
      <c r="H8" s="344"/>
      <c r="I8" s="344"/>
      <c r="J8" s="344"/>
      <c r="K8" s="344"/>
      <c r="L8" s="36">
        <f>SUM(L7:L7)</f>
        <v>10.584</v>
      </c>
      <c r="M8" s="17"/>
      <c r="N8" s="343" t="s">
        <v>313</v>
      </c>
      <c r="O8" s="344"/>
      <c r="P8" s="344"/>
      <c r="Q8" s="344"/>
      <c r="R8" s="344"/>
      <c r="S8" s="344"/>
      <c r="T8" s="344"/>
      <c r="U8" s="344"/>
      <c r="V8" s="344"/>
      <c r="W8" s="344"/>
      <c r="X8" s="36">
        <f>SUM(X7:X7)</f>
        <v>6.3000000000000007</v>
      </c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</row>
    <row r="11" spans="1:1009" ht="15.75">
      <c r="B11" s="342" t="s">
        <v>314</v>
      </c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N11" s="342" t="s">
        <v>315</v>
      </c>
      <c r="O11" s="342"/>
      <c r="P11" s="342"/>
      <c r="Q11" s="342"/>
      <c r="R11" s="342"/>
      <c r="S11" s="342"/>
      <c r="T11" s="342"/>
      <c r="U11" s="342"/>
      <c r="V11" s="342"/>
      <c r="W11" s="342"/>
      <c r="X11" s="342"/>
    </row>
    <row r="12" spans="1:1009" s="14" customFormat="1" ht="25.5" customHeight="1">
      <c r="B12" s="350" t="s">
        <v>314</v>
      </c>
      <c r="C12" s="350" t="s">
        <v>302</v>
      </c>
      <c r="D12" s="350" t="s">
        <v>303</v>
      </c>
      <c r="E12" s="350" t="s">
        <v>304</v>
      </c>
      <c r="F12" s="350" t="s">
        <v>305</v>
      </c>
      <c r="G12" s="350" t="s">
        <v>306</v>
      </c>
      <c r="H12" s="350" t="s">
        <v>307</v>
      </c>
      <c r="I12" s="350" t="s">
        <v>308</v>
      </c>
      <c r="J12" s="350" t="s">
        <v>309</v>
      </c>
      <c r="K12" s="350" t="s">
        <v>310</v>
      </c>
      <c r="L12" s="350" t="s">
        <v>311</v>
      </c>
      <c r="N12" s="350" t="s">
        <v>314</v>
      </c>
      <c r="O12" s="350" t="s">
        <v>302</v>
      </c>
      <c r="P12" s="350" t="s">
        <v>303</v>
      </c>
      <c r="Q12" s="350" t="s">
        <v>304</v>
      </c>
      <c r="R12" s="350" t="s">
        <v>305</v>
      </c>
      <c r="S12" s="350" t="s">
        <v>306</v>
      </c>
      <c r="T12" s="350" t="s">
        <v>307</v>
      </c>
      <c r="U12" s="350" t="s">
        <v>308</v>
      </c>
      <c r="V12" s="350" t="s">
        <v>309</v>
      </c>
      <c r="W12" s="350" t="s">
        <v>310</v>
      </c>
      <c r="X12" s="350" t="s">
        <v>311</v>
      </c>
    </row>
    <row r="13" spans="1:1009" s="14" customFormat="1" ht="12.75">
      <c r="B13" s="350"/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</row>
    <row r="14" spans="1:1009">
      <c r="A14" s="17"/>
      <c r="B14" s="35" t="s">
        <v>316</v>
      </c>
      <c r="C14" s="20" t="s">
        <v>31</v>
      </c>
      <c r="D14" s="21">
        <v>7</v>
      </c>
      <c r="E14" s="22">
        <v>1.2</v>
      </c>
      <c r="F14" s="21">
        <v>1.2</v>
      </c>
      <c r="G14" s="22"/>
      <c r="H14" s="21"/>
      <c r="I14" s="22"/>
      <c r="J14" s="21"/>
      <c r="K14" s="25">
        <f>(E14*F14)*D14</f>
        <v>10.08</v>
      </c>
      <c r="L14" s="26">
        <f>J14*D14</f>
        <v>0</v>
      </c>
      <c r="M14" s="17"/>
      <c r="N14" s="35" t="s">
        <v>316</v>
      </c>
      <c r="O14" s="20" t="s">
        <v>31</v>
      </c>
      <c r="P14" s="21">
        <v>6</v>
      </c>
      <c r="Q14" s="22">
        <v>1</v>
      </c>
      <c r="R14" s="21">
        <v>1</v>
      </c>
      <c r="S14" s="22"/>
      <c r="T14" s="21"/>
      <c r="U14" s="22"/>
      <c r="V14" s="21"/>
      <c r="W14" s="25">
        <f>(Q14*R14)*P14</f>
        <v>6</v>
      </c>
      <c r="X14" s="26">
        <f>V14*P14</f>
        <v>0</v>
      </c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</row>
    <row r="15" spans="1:1009" ht="15.75" customHeight="1">
      <c r="A15" s="17"/>
      <c r="B15" s="343" t="s">
        <v>317</v>
      </c>
      <c r="C15" s="344"/>
      <c r="D15" s="344"/>
      <c r="E15" s="344"/>
      <c r="F15" s="344"/>
      <c r="G15" s="344"/>
      <c r="H15" s="344"/>
      <c r="I15" s="344"/>
      <c r="J15" s="344"/>
      <c r="K15" s="344"/>
      <c r="L15" s="36">
        <f>K14</f>
        <v>10.08</v>
      </c>
      <c r="M15" s="17"/>
      <c r="N15" s="343" t="s">
        <v>317</v>
      </c>
      <c r="O15" s="344"/>
      <c r="P15" s="344"/>
      <c r="Q15" s="344"/>
      <c r="R15" s="344"/>
      <c r="S15" s="344"/>
      <c r="T15" s="344"/>
      <c r="U15" s="344"/>
      <c r="V15" s="344"/>
      <c r="W15" s="344"/>
      <c r="X15" s="36">
        <f>W14</f>
        <v>6</v>
      </c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</row>
    <row r="18" spans="1:1009" ht="15.75">
      <c r="B18" s="342" t="s">
        <v>318</v>
      </c>
      <c r="C18" s="342"/>
      <c r="D18" s="342"/>
      <c r="E18" s="342"/>
      <c r="F18" s="342"/>
      <c r="G18" s="342"/>
      <c r="H18" s="342"/>
      <c r="I18" s="342"/>
      <c r="J18" s="342"/>
      <c r="K18" s="342"/>
      <c r="L18" s="342"/>
      <c r="N18" s="342" t="s">
        <v>319</v>
      </c>
      <c r="O18" s="342"/>
      <c r="P18" s="342"/>
      <c r="Q18" s="342"/>
      <c r="R18" s="342"/>
      <c r="S18" s="342"/>
      <c r="T18" s="342"/>
      <c r="U18" s="342"/>
      <c r="V18" s="342"/>
      <c r="W18" s="342"/>
      <c r="X18" s="342"/>
    </row>
    <row r="19" spans="1:1009" s="14" customFormat="1" ht="25.5" customHeight="1">
      <c r="B19" s="350" t="s">
        <v>320</v>
      </c>
      <c r="C19" s="350" t="s">
        <v>302</v>
      </c>
      <c r="D19" s="350" t="s">
        <v>303</v>
      </c>
      <c r="E19" s="350" t="s">
        <v>304</v>
      </c>
      <c r="F19" s="350" t="s">
        <v>305</v>
      </c>
      <c r="G19" s="350" t="s">
        <v>306</v>
      </c>
      <c r="H19" s="350" t="s">
        <v>307</v>
      </c>
      <c r="I19" s="350" t="s">
        <v>308</v>
      </c>
      <c r="J19" s="350" t="s">
        <v>309</v>
      </c>
      <c r="K19" s="350" t="s">
        <v>310</v>
      </c>
      <c r="L19" s="350" t="s">
        <v>311</v>
      </c>
      <c r="N19" s="350" t="s">
        <v>320</v>
      </c>
      <c r="O19" s="350" t="s">
        <v>302</v>
      </c>
      <c r="P19" s="350" t="s">
        <v>303</v>
      </c>
      <c r="Q19" s="350" t="s">
        <v>304</v>
      </c>
      <c r="R19" s="350" t="s">
        <v>305</v>
      </c>
      <c r="S19" s="350" t="s">
        <v>306</v>
      </c>
      <c r="T19" s="350" t="s">
        <v>307</v>
      </c>
      <c r="U19" s="350" t="s">
        <v>308</v>
      </c>
      <c r="V19" s="350" t="s">
        <v>309</v>
      </c>
      <c r="W19" s="350" t="s">
        <v>310</v>
      </c>
      <c r="X19" s="350" t="s">
        <v>311</v>
      </c>
    </row>
    <row r="20" spans="1:1009" s="14" customFormat="1" ht="12.75">
      <c r="B20" s="350"/>
      <c r="C20" s="350"/>
      <c r="D20" s="350"/>
      <c r="E20" s="350"/>
      <c r="F20" s="350"/>
      <c r="G20" s="350"/>
      <c r="H20" s="350"/>
      <c r="I20" s="350"/>
      <c r="J20" s="350"/>
      <c r="K20" s="350"/>
      <c r="L20" s="350"/>
      <c r="N20" s="350"/>
      <c r="O20" s="350"/>
      <c r="P20" s="350"/>
      <c r="Q20" s="350"/>
      <c r="R20" s="350"/>
      <c r="S20" s="350"/>
      <c r="T20" s="350"/>
      <c r="U20" s="350"/>
      <c r="V20" s="350"/>
      <c r="W20" s="350"/>
      <c r="X20" s="350"/>
    </row>
    <row r="21" spans="1:1009">
      <c r="A21" s="17"/>
      <c r="B21" s="35" t="s">
        <v>320</v>
      </c>
      <c r="C21" s="20" t="s">
        <v>60</v>
      </c>
      <c r="D21" s="21">
        <v>7</v>
      </c>
      <c r="E21" s="22">
        <v>1</v>
      </c>
      <c r="F21" s="21">
        <v>1</v>
      </c>
      <c r="G21" s="22">
        <v>0.05</v>
      </c>
      <c r="H21" s="21"/>
      <c r="I21" s="22"/>
      <c r="J21" s="21">
        <f>(K21*G21)</f>
        <v>0.05</v>
      </c>
      <c r="K21" s="25">
        <f>(E21*F21)</f>
        <v>1</v>
      </c>
      <c r="L21" s="26">
        <f>J21*D21</f>
        <v>0.35000000000000003</v>
      </c>
      <c r="M21" s="17"/>
      <c r="N21" s="35" t="s">
        <v>320</v>
      </c>
      <c r="O21" s="20" t="s">
        <v>60</v>
      </c>
      <c r="P21" s="21">
        <v>6</v>
      </c>
      <c r="Q21" s="22">
        <v>0.8</v>
      </c>
      <c r="R21" s="21">
        <v>0.8</v>
      </c>
      <c r="S21" s="22">
        <v>0.05</v>
      </c>
      <c r="T21" s="21"/>
      <c r="U21" s="22"/>
      <c r="V21" s="21">
        <f>(W21*S21)</f>
        <v>3.2000000000000008E-2</v>
      </c>
      <c r="W21" s="25">
        <f>(Q21*R21)</f>
        <v>0.64000000000000012</v>
      </c>
      <c r="X21" s="26">
        <f>V21*P21</f>
        <v>0.19200000000000006</v>
      </c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</row>
    <row r="22" spans="1:1009" ht="15.75" customHeight="1">
      <c r="A22" s="17"/>
      <c r="B22" s="343" t="s">
        <v>313</v>
      </c>
      <c r="C22" s="344"/>
      <c r="D22" s="344"/>
      <c r="E22" s="344"/>
      <c r="F22" s="344"/>
      <c r="G22" s="344"/>
      <c r="H22" s="344"/>
      <c r="I22" s="344"/>
      <c r="J22" s="344"/>
      <c r="K22" s="344"/>
      <c r="L22" s="36">
        <f>SUM(L21:L21)</f>
        <v>0.35000000000000003</v>
      </c>
      <c r="M22" s="17"/>
      <c r="N22" s="343" t="s">
        <v>313</v>
      </c>
      <c r="O22" s="344"/>
      <c r="P22" s="344"/>
      <c r="Q22" s="344"/>
      <c r="R22" s="344"/>
      <c r="S22" s="344"/>
      <c r="T22" s="344"/>
      <c r="U22" s="344"/>
      <c r="V22" s="344"/>
      <c r="W22" s="344"/>
      <c r="X22" s="36">
        <f>SUM(X21:X21)</f>
        <v>0.19200000000000006</v>
      </c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</row>
    <row r="25" spans="1:1009" ht="15.75">
      <c r="B25" s="342" t="s">
        <v>321</v>
      </c>
      <c r="C25" s="342"/>
      <c r="D25" s="342"/>
      <c r="E25" s="342"/>
      <c r="F25" s="342"/>
      <c r="G25" s="342"/>
      <c r="H25" s="342"/>
      <c r="I25" s="342"/>
      <c r="J25" s="342"/>
      <c r="K25" s="342"/>
      <c r="L25" s="342"/>
      <c r="N25" s="342" t="s">
        <v>322</v>
      </c>
      <c r="O25" s="342"/>
      <c r="P25" s="342"/>
      <c r="Q25" s="342"/>
      <c r="R25" s="342"/>
      <c r="S25" s="342"/>
      <c r="T25" s="342"/>
      <c r="U25" s="342"/>
      <c r="V25" s="342"/>
      <c r="W25" s="342"/>
      <c r="X25" s="342"/>
    </row>
    <row r="26" spans="1:1009" s="14" customFormat="1" ht="25.5" customHeight="1">
      <c r="B26" s="350" t="s">
        <v>323</v>
      </c>
      <c r="C26" s="350" t="s">
        <v>302</v>
      </c>
      <c r="D26" s="350" t="s">
        <v>303</v>
      </c>
      <c r="E26" s="350" t="s">
        <v>304</v>
      </c>
      <c r="F26" s="350" t="s">
        <v>305</v>
      </c>
      <c r="G26" s="350" t="s">
        <v>306</v>
      </c>
      <c r="H26" s="350" t="s">
        <v>307</v>
      </c>
      <c r="I26" s="350" t="s">
        <v>308</v>
      </c>
      <c r="J26" s="350" t="s">
        <v>309</v>
      </c>
      <c r="K26" s="350" t="s">
        <v>310</v>
      </c>
      <c r="L26" s="350" t="s">
        <v>311</v>
      </c>
      <c r="N26" s="350" t="s">
        <v>323</v>
      </c>
      <c r="O26" s="350" t="s">
        <v>302</v>
      </c>
      <c r="P26" s="350" t="s">
        <v>303</v>
      </c>
      <c r="Q26" s="350" t="s">
        <v>304</v>
      </c>
      <c r="R26" s="350" t="s">
        <v>305</v>
      </c>
      <c r="S26" s="350" t="s">
        <v>306</v>
      </c>
      <c r="T26" s="350" t="s">
        <v>307</v>
      </c>
      <c r="U26" s="350" t="s">
        <v>308</v>
      </c>
      <c r="V26" s="350" t="s">
        <v>309</v>
      </c>
      <c r="W26" s="350" t="s">
        <v>310</v>
      </c>
      <c r="X26" s="350" t="s">
        <v>311</v>
      </c>
    </row>
    <row r="27" spans="1:1009" s="14" customFormat="1" ht="12.75">
      <c r="B27" s="350"/>
      <c r="C27" s="350"/>
      <c r="D27" s="350"/>
      <c r="E27" s="350"/>
      <c r="F27" s="350"/>
      <c r="G27" s="350"/>
      <c r="H27" s="350"/>
      <c r="I27" s="350"/>
      <c r="J27" s="350"/>
      <c r="K27" s="350"/>
      <c r="L27" s="350"/>
      <c r="N27" s="350"/>
      <c r="O27" s="350"/>
      <c r="P27" s="350"/>
      <c r="Q27" s="350"/>
      <c r="R27" s="350"/>
      <c r="S27" s="350"/>
      <c r="T27" s="350"/>
      <c r="U27" s="350"/>
      <c r="V27" s="350"/>
      <c r="W27" s="350"/>
      <c r="X27" s="350"/>
    </row>
    <row r="28" spans="1:1009">
      <c r="A28" s="17"/>
      <c r="B28" s="35" t="s">
        <v>324</v>
      </c>
      <c r="C28" s="20" t="s">
        <v>31</v>
      </c>
      <c r="D28" s="21">
        <v>7</v>
      </c>
      <c r="E28" s="22">
        <v>1</v>
      </c>
      <c r="F28" s="21">
        <v>1</v>
      </c>
      <c r="G28" s="22">
        <v>0.3</v>
      </c>
      <c r="H28" s="21"/>
      <c r="I28" s="22"/>
      <c r="J28" s="21"/>
      <c r="K28" s="25">
        <f>(F28*G28*4)</f>
        <v>1.2</v>
      </c>
      <c r="L28" s="26">
        <f>K28*D28</f>
        <v>8.4</v>
      </c>
      <c r="M28" s="17"/>
      <c r="N28" s="35" t="s">
        <v>324</v>
      </c>
      <c r="O28" s="20" t="s">
        <v>31</v>
      </c>
      <c r="P28" s="21">
        <v>6</v>
      </c>
      <c r="Q28" s="22">
        <v>0.8</v>
      </c>
      <c r="R28" s="21">
        <v>0.8</v>
      </c>
      <c r="S28" s="22">
        <v>0.3</v>
      </c>
      <c r="T28" s="21"/>
      <c r="U28" s="22"/>
      <c r="V28" s="21"/>
      <c r="W28" s="25">
        <f>(R28*S28*4)</f>
        <v>0.96</v>
      </c>
      <c r="X28" s="26">
        <f>W28*P28</f>
        <v>5.76</v>
      </c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</row>
    <row r="29" spans="1:1009" ht="15.75" customHeight="1">
      <c r="A29" s="17"/>
      <c r="B29" s="343" t="s">
        <v>317</v>
      </c>
      <c r="C29" s="344"/>
      <c r="D29" s="344"/>
      <c r="E29" s="344"/>
      <c r="F29" s="344"/>
      <c r="G29" s="344"/>
      <c r="H29" s="344"/>
      <c r="I29" s="344"/>
      <c r="J29" s="344"/>
      <c r="K29" s="344"/>
      <c r="L29" s="36">
        <f>L28</f>
        <v>8.4</v>
      </c>
      <c r="M29" s="17"/>
      <c r="N29" s="343" t="s">
        <v>317</v>
      </c>
      <c r="O29" s="344"/>
      <c r="P29" s="344"/>
      <c r="Q29" s="344"/>
      <c r="R29" s="344"/>
      <c r="S29" s="344"/>
      <c r="T29" s="344"/>
      <c r="U29" s="344"/>
      <c r="V29" s="344"/>
      <c r="W29" s="344"/>
      <c r="X29" s="36">
        <f>X28</f>
        <v>5.76</v>
      </c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</row>
    <row r="32" spans="1:1009" ht="15.75">
      <c r="B32" s="342" t="s">
        <v>325</v>
      </c>
      <c r="C32" s="342"/>
      <c r="D32" s="342"/>
      <c r="E32" s="342"/>
      <c r="F32" s="342"/>
      <c r="G32" s="342"/>
      <c r="H32" s="342"/>
      <c r="I32" s="342"/>
      <c r="J32" s="342"/>
      <c r="K32" s="342"/>
      <c r="L32" s="342"/>
      <c r="N32" s="342" t="s">
        <v>326</v>
      </c>
      <c r="O32" s="342"/>
      <c r="P32" s="342"/>
      <c r="Q32" s="342"/>
      <c r="R32" s="342"/>
      <c r="S32" s="342"/>
      <c r="T32" s="342"/>
      <c r="U32" s="342"/>
      <c r="V32" s="342"/>
      <c r="W32" s="342"/>
      <c r="X32" s="342"/>
    </row>
    <row r="33" spans="1:1009" s="14" customFormat="1" ht="25.5" customHeight="1">
      <c r="B33" s="350" t="s">
        <v>327</v>
      </c>
      <c r="C33" s="350" t="s">
        <v>302</v>
      </c>
      <c r="D33" s="350" t="s">
        <v>303</v>
      </c>
      <c r="E33" s="350" t="s">
        <v>304</v>
      </c>
      <c r="F33" s="350" t="s">
        <v>305</v>
      </c>
      <c r="G33" s="350" t="s">
        <v>306</v>
      </c>
      <c r="H33" s="350" t="s">
        <v>307</v>
      </c>
      <c r="I33" s="350" t="s">
        <v>308</v>
      </c>
      <c r="J33" s="350" t="s">
        <v>309</v>
      </c>
      <c r="K33" s="350" t="s">
        <v>310</v>
      </c>
      <c r="L33" s="350" t="s">
        <v>311</v>
      </c>
      <c r="N33" s="350" t="s">
        <v>327</v>
      </c>
      <c r="O33" s="350" t="s">
        <v>302</v>
      </c>
      <c r="P33" s="350" t="s">
        <v>303</v>
      </c>
      <c r="Q33" s="350" t="s">
        <v>304</v>
      </c>
      <c r="R33" s="350" t="s">
        <v>305</v>
      </c>
      <c r="S33" s="350" t="s">
        <v>306</v>
      </c>
      <c r="T33" s="350" t="s">
        <v>307</v>
      </c>
      <c r="U33" s="350" t="s">
        <v>308</v>
      </c>
      <c r="V33" s="350" t="s">
        <v>309</v>
      </c>
      <c r="W33" s="350" t="s">
        <v>310</v>
      </c>
      <c r="X33" s="350" t="s">
        <v>311</v>
      </c>
    </row>
    <row r="34" spans="1:1009" s="14" customFormat="1" ht="12.75">
      <c r="B34" s="350"/>
      <c r="C34" s="350"/>
      <c r="D34" s="350"/>
      <c r="E34" s="350"/>
      <c r="F34" s="350"/>
      <c r="G34" s="350"/>
      <c r="H34" s="350"/>
      <c r="I34" s="350"/>
      <c r="J34" s="350"/>
      <c r="K34" s="350"/>
      <c r="L34" s="350"/>
      <c r="N34" s="350"/>
      <c r="O34" s="350"/>
      <c r="P34" s="350"/>
      <c r="Q34" s="350"/>
      <c r="R34" s="350"/>
      <c r="S34" s="350"/>
      <c r="T34" s="350"/>
      <c r="U34" s="350"/>
      <c r="V34" s="350"/>
      <c r="W34" s="350"/>
      <c r="X34" s="350"/>
    </row>
    <row r="35" spans="1:1009">
      <c r="A35" s="17"/>
      <c r="B35" s="35" t="s">
        <v>328</v>
      </c>
      <c r="C35" s="20" t="s">
        <v>60</v>
      </c>
      <c r="D35" s="21">
        <v>7</v>
      </c>
      <c r="E35" s="22">
        <v>1</v>
      </c>
      <c r="F35" s="21">
        <v>1</v>
      </c>
      <c r="G35" s="22">
        <v>0.3</v>
      </c>
      <c r="H35" s="21"/>
      <c r="I35" s="22"/>
      <c r="J35" s="21">
        <f>K35*G35</f>
        <v>0.3</v>
      </c>
      <c r="K35" s="25">
        <f>(E35*F35)</f>
        <v>1</v>
      </c>
      <c r="L35" s="26">
        <f>J35*D35</f>
        <v>2.1</v>
      </c>
      <c r="M35" s="17"/>
      <c r="N35" s="35" t="s">
        <v>328</v>
      </c>
      <c r="O35" s="20" t="s">
        <v>60</v>
      </c>
      <c r="P35" s="21">
        <v>6</v>
      </c>
      <c r="Q35" s="22">
        <v>0.8</v>
      </c>
      <c r="R35" s="21">
        <v>0.8</v>
      </c>
      <c r="S35" s="22">
        <v>0.3</v>
      </c>
      <c r="T35" s="21"/>
      <c r="U35" s="22"/>
      <c r="V35" s="21">
        <f>W35*S35</f>
        <v>0.19200000000000003</v>
      </c>
      <c r="W35" s="25">
        <f>(Q35*R35)</f>
        <v>0.64000000000000012</v>
      </c>
      <c r="X35" s="26">
        <f>V35*P35</f>
        <v>1.1520000000000001</v>
      </c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</row>
    <row r="36" spans="1:1009" ht="15.75" customHeight="1">
      <c r="A36" s="17"/>
      <c r="B36" s="343" t="s">
        <v>313</v>
      </c>
      <c r="C36" s="344"/>
      <c r="D36" s="344"/>
      <c r="E36" s="344"/>
      <c r="F36" s="344"/>
      <c r="G36" s="344"/>
      <c r="H36" s="344"/>
      <c r="I36" s="344"/>
      <c r="J36" s="344"/>
      <c r="K36" s="344"/>
      <c r="L36" s="36">
        <f>SUM(L35:L35)</f>
        <v>2.1</v>
      </c>
      <c r="M36" s="17"/>
      <c r="N36" s="343" t="s">
        <v>313</v>
      </c>
      <c r="O36" s="344"/>
      <c r="P36" s="344"/>
      <c r="Q36" s="344"/>
      <c r="R36" s="344"/>
      <c r="S36" s="344"/>
      <c r="T36" s="344"/>
      <c r="U36" s="344"/>
      <c r="V36" s="344"/>
      <c r="W36" s="344"/>
      <c r="X36" s="36">
        <f>SUM(X35:X35)</f>
        <v>1.1520000000000001</v>
      </c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  <c r="AKS36" s="17"/>
      <c r="AKT36" s="17"/>
      <c r="AKU36" s="17"/>
      <c r="AKV36" s="17"/>
      <c r="AKW36" s="17"/>
      <c r="AKX36" s="17"/>
      <c r="AKY36" s="17"/>
      <c r="AKZ36" s="17"/>
      <c r="ALA36" s="17"/>
      <c r="ALB36" s="17"/>
      <c r="ALC36" s="17"/>
      <c r="ALD36" s="17"/>
      <c r="ALE36" s="17"/>
      <c r="ALF36" s="17"/>
      <c r="ALG36" s="17"/>
      <c r="ALH36" s="17"/>
      <c r="ALI36" s="17"/>
      <c r="ALJ36" s="17"/>
      <c r="ALK36" s="17"/>
      <c r="ALL36" s="17"/>
      <c r="ALM36" s="17"/>
      <c r="ALN36" s="17"/>
      <c r="ALO36" s="17"/>
      <c r="ALP36" s="17"/>
      <c r="ALQ36" s="17"/>
      <c r="ALR36" s="17"/>
      <c r="ALS36" s="17"/>
      <c r="ALT36" s="17"/>
      <c r="ALU36" s="17"/>
    </row>
    <row r="39" spans="1:1009" ht="15.75">
      <c r="B39" s="342" t="s">
        <v>329</v>
      </c>
      <c r="C39" s="342"/>
      <c r="D39" s="342"/>
      <c r="E39" s="342"/>
      <c r="F39" s="342"/>
      <c r="G39" s="342"/>
      <c r="H39" s="342"/>
      <c r="I39" s="342"/>
      <c r="J39" s="342"/>
      <c r="K39" s="342"/>
      <c r="L39" s="342"/>
      <c r="N39" s="342" t="s">
        <v>330</v>
      </c>
      <c r="O39" s="342"/>
      <c r="P39" s="342"/>
      <c r="Q39" s="342"/>
      <c r="R39" s="342"/>
      <c r="S39" s="342"/>
      <c r="T39" s="342"/>
      <c r="U39" s="342"/>
      <c r="V39" s="342"/>
      <c r="W39" s="342"/>
      <c r="X39" s="342"/>
    </row>
    <row r="40" spans="1:1009" s="14" customFormat="1" ht="25.5" customHeight="1">
      <c r="B40" s="350" t="s">
        <v>331</v>
      </c>
      <c r="C40" s="350" t="s">
        <v>302</v>
      </c>
      <c r="D40" s="350" t="s">
        <v>303</v>
      </c>
      <c r="E40" s="350" t="s">
        <v>304</v>
      </c>
      <c r="F40" s="350" t="s">
        <v>305</v>
      </c>
      <c r="G40" s="350" t="s">
        <v>307</v>
      </c>
      <c r="H40" s="350" t="s">
        <v>332</v>
      </c>
      <c r="I40" s="350" t="s">
        <v>333</v>
      </c>
      <c r="J40" s="350" t="s">
        <v>334</v>
      </c>
      <c r="K40" s="350" t="s">
        <v>335</v>
      </c>
      <c r="L40" s="350" t="s">
        <v>311</v>
      </c>
      <c r="N40" s="350" t="s">
        <v>331</v>
      </c>
      <c r="O40" s="350" t="s">
        <v>302</v>
      </c>
      <c r="P40" s="350" t="s">
        <v>303</v>
      </c>
      <c r="Q40" s="350" t="s">
        <v>304</v>
      </c>
      <c r="R40" s="350" t="s">
        <v>305</v>
      </c>
      <c r="S40" s="350" t="s">
        <v>307</v>
      </c>
      <c r="T40" s="350" t="s">
        <v>336</v>
      </c>
      <c r="U40" s="350" t="s">
        <v>333</v>
      </c>
      <c r="V40" s="350" t="s">
        <v>334</v>
      </c>
      <c r="W40" s="350" t="s">
        <v>335</v>
      </c>
      <c r="X40" s="350" t="s">
        <v>311</v>
      </c>
    </row>
    <row r="41" spans="1:1009" s="14" customFormat="1" ht="12.75">
      <c r="B41" s="350"/>
      <c r="C41" s="350"/>
      <c r="D41" s="350"/>
      <c r="E41" s="350"/>
      <c r="F41" s="350"/>
      <c r="G41" s="350"/>
      <c r="H41" s="350"/>
      <c r="I41" s="350"/>
      <c r="J41" s="350"/>
      <c r="K41" s="350"/>
      <c r="L41" s="350"/>
      <c r="N41" s="350"/>
      <c r="O41" s="350"/>
      <c r="P41" s="350"/>
      <c r="Q41" s="350"/>
      <c r="R41" s="350"/>
      <c r="S41" s="350"/>
      <c r="T41" s="350"/>
      <c r="U41" s="350"/>
      <c r="V41" s="350"/>
      <c r="W41" s="350"/>
      <c r="X41" s="350"/>
    </row>
    <row r="42" spans="1:1009">
      <c r="A42" s="17"/>
      <c r="B42" s="35" t="s">
        <v>337</v>
      </c>
      <c r="C42" s="20" t="s">
        <v>338</v>
      </c>
      <c r="D42" s="21">
        <v>7</v>
      </c>
      <c r="E42" s="22">
        <f>0.9+0.1+0.1</f>
        <v>1.1000000000000001</v>
      </c>
      <c r="F42" s="21">
        <f>E42</f>
        <v>1.1000000000000001</v>
      </c>
      <c r="G42" s="22">
        <f>(E42*H42)</f>
        <v>13.200000000000001</v>
      </c>
      <c r="H42" s="21">
        <f>6+6</f>
        <v>12</v>
      </c>
      <c r="I42" s="127">
        <v>0.61699999999999999</v>
      </c>
      <c r="J42" s="128">
        <v>0.1</v>
      </c>
      <c r="K42" s="25">
        <f>(G42*I42)*(1+J42)</f>
        <v>8.9588400000000021</v>
      </c>
      <c r="L42" s="26">
        <f>K42*D42</f>
        <v>62.711880000000015</v>
      </c>
      <c r="M42" s="17"/>
      <c r="N42" s="35" t="s">
        <v>337</v>
      </c>
      <c r="O42" s="20" t="s">
        <v>338</v>
      </c>
      <c r="P42" s="21">
        <v>6</v>
      </c>
      <c r="Q42" s="22">
        <f>0.7+0.1+0.1</f>
        <v>0.89999999999999991</v>
      </c>
      <c r="R42" s="21">
        <f>Q42</f>
        <v>0.89999999999999991</v>
      </c>
      <c r="S42" s="22">
        <f>(Q42*T42)</f>
        <v>9</v>
      </c>
      <c r="T42" s="21">
        <f>5+5</f>
        <v>10</v>
      </c>
      <c r="U42" s="127">
        <v>0.61699999999999999</v>
      </c>
      <c r="V42" s="128">
        <v>0.1</v>
      </c>
      <c r="W42" s="25">
        <f>(S42*U42)*(1+V42)</f>
        <v>6.1083000000000007</v>
      </c>
      <c r="X42" s="26">
        <f>W42*P42</f>
        <v>36.649800000000006</v>
      </c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</row>
    <row r="43" spans="1:1009" ht="15.75" customHeight="1">
      <c r="A43" s="17"/>
      <c r="B43" s="343" t="s">
        <v>339</v>
      </c>
      <c r="C43" s="344"/>
      <c r="D43" s="344"/>
      <c r="E43" s="344"/>
      <c r="F43" s="344"/>
      <c r="G43" s="344"/>
      <c r="H43" s="344"/>
      <c r="I43" s="344"/>
      <c r="J43" s="344"/>
      <c r="K43" s="344"/>
      <c r="L43" s="36">
        <f>SUM(L42:L42)</f>
        <v>62.711880000000015</v>
      </c>
      <c r="M43" s="17"/>
      <c r="N43" s="343" t="s">
        <v>339</v>
      </c>
      <c r="O43" s="344"/>
      <c r="P43" s="344"/>
      <c r="Q43" s="344"/>
      <c r="R43" s="344"/>
      <c r="S43" s="344"/>
      <c r="T43" s="344"/>
      <c r="U43" s="344"/>
      <c r="V43" s="344"/>
      <c r="W43" s="344"/>
      <c r="X43" s="36">
        <f>SUM(X42:X42)</f>
        <v>36.649800000000006</v>
      </c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</row>
    <row r="46" spans="1:1009" ht="15.75">
      <c r="B46" s="342" t="s">
        <v>340</v>
      </c>
      <c r="C46" s="342"/>
      <c r="D46" s="342"/>
      <c r="E46" s="342"/>
      <c r="F46" s="342"/>
      <c r="G46" s="342"/>
      <c r="H46" s="342"/>
      <c r="I46" s="342"/>
      <c r="J46" s="342"/>
      <c r="K46" s="342"/>
      <c r="L46" s="342"/>
      <c r="N46" s="342" t="s">
        <v>341</v>
      </c>
      <c r="O46" s="342"/>
      <c r="P46" s="342"/>
      <c r="Q46" s="342"/>
      <c r="R46" s="342"/>
      <c r="S46" s="342"/>
      <c r="T46" s="342"/>
      <c r="U46" s="342"/>
      <c r="V46" s="342"/>
      <c r="W46" s="342"/>
      <c r="X46" s="342"/>
    </row>
    <row r="47" spans="1:1009" s="14" customFormat="1" ht="25.5" customHeight="1">
      <c r="B47" s="350" t="s">
        <v>340</v>
      </c>
      <c r="C47" s="350" t="s">
        <v>302</v>
      </c>
      <c r="D47" s="350" t="s">
        <v>303</v>
      </c>
      <c r="E47" s="350" t="s">
        <v>304</v>
      </c>
      <c r="F47" s="350" t="s">
        <v>305</v>
      </c>
      <c r="G47" s="350" t="s">
        <v>306</v>
      </c>
      <c r="H47" s="350" t="s">
        <v>307</v>
      </c>
      <c r="I47" s="350" t="s">
        <v>308</v>
      </c>
      <c r="J47" s="350" t="s">
        <v>309</v>
      </c>
      <c r="K47" s="350" t="s">
        <v>310</v>
      </c>
      <c r="L47" s="350" t="s">
        <v>311</v>
      </c>
      <c r="N47" s="350" t="s">
        <v>340</v>
      </c>
      <c r="O47" s="350" t="s">
        <v>302</v>
      </c>
      <c r="P47" s="350" t="s">
        <v>303</v>
      </c>
      <c r="Q47" s="350" t="s">
        <v>304</v>
      </c>
      <c r="R47" s="350" t="s">
        <v>305</v>
      </c>
      <c r="S47" s="350" t="s">
        <v>306</v>
      </c>
      <c r="T47" s="350" t="s">
        <v>307</v>
      </c>
      <c r="U47" s="350" t="s">
        <v>308</v>
      </c>
      <c r="V47" s="350" t="s">
        <v>309</v>
      </c>
      <c r="W47" s="350" t="s">
        <v>310</v>
      </c>
      <c r="X47" s="350" t="s">
        <v>311</v>
      </c>
    </row>
    <row r="48" spans="1:1009" s="14" customFormat="1" ht="12.75">
      <c r="B48" s="350"/>
      <c r="C48" s="350"/>
      <c r="D48" s="350"/>
      <c r="E48" s="350"/>
      <c r="F48" s="350"/>
      <c r="G48" s="350"/>
      <c r="H48" s="350"/>
      <c r="I48" s="350"/>
      <c r="J48" s="350"/>
      <c r="K48" s="350"/>
      <c r="L48" s="350"/>
      <c r="N48" s="350"/>
      <c r="O48" s="350"/>
      <c r="P48" s="350"/>
      <c r="Q48" s="350"/>
      <c r="R48" s="350"/>
      <c r="S48" s="350"/>
      <c r="T48" s="350"/>
      <c r="U48" s="350"/>
      <c r="V48" s="350"/>
      <c r="W48" s="350"/>
      <c r="X48" s="350"/>
    </row>
    <row r="49" spans="1:1009">
      <c r="A49" s="17"/>
      <c r="B49" s="35" t="s">
        <v>342</v>
      </c>
      <c r="C49" s="20" t="s">
        <v>60</v>
      </c>
      <c r="D49" s="21"/>
      <c r="E49" s="22"/>
      <c r="F49" s="21"/>
      <c r="G49" s="22"/>
      <c r="H49" s="21"/>
      <c r="I49" s="22"/>
      <c r="J49" s="21">
        <f>L8-L36</f>
        <v>8.484</v>
      </c>
      <c r="K49" s="25"/>
      <c r="L49" s="26">
        <f>J49</f>
        <v>8.484</v>
      </c>
      <c r="M49" s="17"/>
      <c r="N49" s="35" t="s">
        <v>342</v>
      </c>
      <c r="O49" s="20" t="s">
        <v>60</v>
      </c>
      <c r="P49" s="21"/>
      <c r="Q49" s="22"/>
      <c r="R49" s="21"/>
      <c r="S49" s="22"/>
      <c r="T49" s="21"/>
      <c r="U49" s="22"/>
      <c r="V49" s="21">
        <f>X8-X36</f>
        <v>5.1480000000000006</v>
      </c>
      <c r="W49" s="25"/>
      <c r="X49" s="26">
        <f>V49</f>
        <v>5.1480000000000006</v>
      </c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  <c r="IW49" s="17"/>
      <c r="IX49" s="17"/>
      <c r="IY49" s="17"/>
      <c r="IZ49" s="17"/>
      <c r="JA49" s="17"/>
      <c r="JB49" s="17"/>
      <c r="JC49" s="17"/>
      <c r="JD49" s="17"/>
      <c r="JE49" s="17"/>
      <c r="JF49" s="17"/>
      <c r="JG49" s="17"/>
      <c r="JH49" s="17"/>
      <c r="JI49" s="17"/>
      <c r="JJ49" s="17"/>
      <c r="JK49" s="17"/>
      <c r="JL49" s="17"/>
      <c r="JM49" s="17"/>
      <c r="JN49" s="17"/>
      <c r="JO49" s="17"/>
      <c r="JP49" s="17"/>
      <c r="JQ49" s="17"/>
      <c r="JR49" s="17"/>
      <c r="JS49" s="17"/>
      <c r="JT49" s="17"/>
      <c r="JU49" s="17"/>
      <c r="JV49" s="17"/>
      <c r="JW49" s="17"/>
      <c r="JX49" s="17"/>
      <c r="JY49" s="17"/>
      <c r="JZ49" s="17"/>
      <c r="KA49" s="17"/>
      <c r="KB49" s="17"/>
      <c r="KC49" s="17"/>
      <c r="KD49" s="17"/>
      <c r="KE49" s="17"/>
      <c r="KF49" s="17"/>
      <c r="KG49" s="17"/>
      <c r="KH49" s="17"/>
      <c r="KI49" s="17"/>
      <c r="KJ49" s="17"/>
      <c r="KK49" s="17"/>
      <c r="KL49" s="17"/>
      <c r="KM49" s="17"/>
      <c r="KN49" s="17"/>
      <c r="KO49" s="17"/>
      <c r="KP49" s="17"/>
      <c r="KQ49" s="17"/>
      <c r="KR49" s="17"/>
      <c r="KS49" s="17"/>
      <c r="KT49" s="17"/>
      <c r="KU49" s="17"/>
      <c r="KV49" s="17"/>
      <c r="KW49" s="17"/>
      <c r="KX49" s="17"/>
      <c r="KY49" s="17"/>
      <c r="KZ49" s="17"/>
      <c r="LA49" s="17"/>
      <c r="LB49" s="17"/>
      <c r="LC49" s="17"/>
      <c r="LD49" s="17"/>
      <c r="LE49" s="17"/>
      <c r="LF49" s="17"/>
      <c r="LG49" s="17"/>
      <c r="LH49" s="17"/>
      <c r="LI49" s="17"/>
      <c r="LJ49" s="17"/>
      <c r="LK49" s="17"/>
      <c r="LL49" s="17"/>
      <c r="LM49" s="17"/>
      <c r="LN49" s="17"/>
      <c r="LO49" s="17"/>
      <c r="LP49" s="17"/>
      <c r="LQ49" s="17"/>
      <c r="LR49" s="17"/>
      <c r="LS49" s="17"/>
      <c r="LT49" s="17"/>
      <c r="LU49" s="17"/>
      <c r="LV49" s="17"/>
      <c r="LW49" s="17"/>
      <c r="LX49" s="17"/>
      <c r="LY49" s="17"/>
      <c r="LZ49" s="17"/>
      <c r="MA49" s="17"/>
      <c r="MB49" s="17"/>
      <c r="MC49" s="17"/>
      <c r="MD49" s="17"/>
      <c r="ME49" s="17"/>
      <c r="MF49" s="17"/>
      <c r="MG49" s="17"/>
      <c r="MH49" s="17"/>
      <c r="MI49" s="17"/>
      <c r="MJ49" s="17"/>
      <c r="MK49" s="17"/>
      <c r="ML49" s="17"/>
      <c r="MM49" s="17"/>
      <c r="MN49" s="17"/>
      <c r="MO49" s="17"/>
      <c r="MP49" s="17"/>
      <c r="MQ49" s="17"/>
      <c r="MR49" s="17"/>
      <c r="MS49" s="17"/>
      <c r="MT49" s="17"/>
      <c r="MU49" s="17"/>
      <c r="MV49" s="17"/>
      <c r="MW49" s="17"/>
      <c r="MX49" s="17"/>
      <c r="MY49" s="17"/>
      <c r="MZ49" s="17"/>
      <c r="NA49" s="17"/>
      <c r="NB49" s="17"/>
      <c r="NC49" s="17"/>
      <c r="ND49" s="17"/>
      <c r="NE49" s="17"/>
      <c r="NF49" s="17"/>
      <c r="NG49" s="17"/>
      <c r="NH49" s="17"/>
      <c r="NI49" s="17"/>
      <c r="NJ49" s="17"/>
      <c r="NK49" s="17"/>
      <c r="NL49" s="17"/>
      <c r="NM49" s="17"/>
      <c r="NN49" s="17"/>
      <c r="NO49" s="17"/>
      <c r="NP49" s="17"/>
      <c r="NQ49" s="17"/>
      <c r="NR49" s="17"/>
      <c r="NS49" s="17"/>
      <c r="NT49" s="17"/>
      <c r="NU49" s="17"/>
      <c r="NV49" s="17"/>
      <c r="NW49" s="17"/>
      <c r="NX49" s="17"/>
      <c r="NY49" s="17"/>
      <c r="NZ49" s="17"/>
      <c r="OA49" s="17"/>
      <c r="OB49" s="17"/>
      <c r="OC49" s="17"/>
      <c r="OD49" s="17"/>
      <c r="OE49" s="17"/>
      <c r="OF49" s="17"/>
      <c r="OG49" s="17"/>
      <c r="OH49" s="17"/>
      <c r="OI49" s="17"/>
      <c r="OJ49" s="17"/>
      <c r="OK49" s="17"/>
      <c r="OL49" s="17"/>
      <c r="OM49" s="17"/>
      <c r="ON49" s="17"/>
      <c r="OO49" s="17"/>
      <c r="OP49" s="17"/>
      <c r="OQ49" s="17"/>
      <c r="OR49" s="17"/>
      <c r="OS49" s="17"/>
      <c r="OT49" s="17"/>
      <c r="OU49" s="17"/>
      <c r="OV49" s="17"/>
      <c r="OW49" s="17"/>
      <c r="OX49" s="17"/>
      <c r="OY49" s="17"/>
      <c r="OZ49" s="17"/>
      <c r="PA49" s="17"/>
      <c r="PB49" s="17"/>
      <c r="PC49" s="17"/>
      <c r="PD49" s="17"/>
      <c r="PE49" s="17"/>
      <c r="PF49" s="17"/>
      <c r="PG49" s="17"/>
      <c r="PH49" s="17"/>
      <c r="PI49" s="17"/>
      <c r="PJ49" s="17"/>
      <c r="PK49" s="17"/>
      <c r="PL49" s="17"/>
      <c r="PM49" s="17"/>
      <c r="PN49" s="17"/>
      <c r="PO49" s="17"/>
      <c r="PP49" s="17"/>
      <c r="PQ49" s="17"/>
      <c r="PR49" s="17"/>
      <c r="PS49" s="17"/>
      <c r="PT49" s="17"/>
      <c r="PU49" s="17"/>
      <c r="PV49" s="17"/>
      <c r="PW49" s="17"/>
      <c r="PX49" s="17"/>
      <c r="PY49" s="17"/>
      <c r="PZ49" s="17"/>
      <c r="QA49" s="17"/>
      <c r="QB49" s="17"/>
      <c r="QC49" s="17"/>
      <c r="QD49" s="17"/>
      <c r="QE49" s="17"/>
      <c r="QF49" s="17"/>
      <c r="QG49" s="17"/>
      <c r="QH49" s="17"/>
      <c r="QI49" s="17"/>
      <c r="QJ49" s="17"/>
      <c r="QK49" s="17"/>
      <c r="QL49" s="17"/>
      <c r="QM49" s="17"/>
      <c r="QN49" s="17"/>
      <c r="QO49" s="17"/>
      <c r="QP49" s="17"/>
      <c r="QQ49" s="17"/>
      <c r="QR49" s="17"/>
      <c r="QS49" s="17"/>
      <c r="QT49" s="17"/>
      <c r="QU49" s="17"/>
      <c r="QV49" s="17"/>
      <c r="QW49" s="17"/>
      <c r="QX49" s="17"/>
      <c r="QY49" s="17"/>
      <c r="QZ49" s="17"/>
      <c r="RA49" s="17"/>
      <c r="RB49" s="17"/>
      <c r="RC49" s="17"/>
      <c r="RD49" s="17"/>
      <c r="RE49" s="17"/>
      <c r="RF49" s="17"/>
      <c r="RG49" s="17"/>
      <c r="RH49" s="17"/>
      <c r="RI49" s="17"/>
      <c r="RJ49" s="17"/>
      <c r="RK49" s="17"/>
      <c r="RL49" s="17"/>
      <c r="RM49" s="17"/>
      <c r="RN49" s="17"/>
      <c r="RO49" s="17"/>
      <c r="RP49" s="17"/>
      <c r="RQ49" s="17"/>
      <c r="RR49" s="17"/>
      <c r="RS49" s="17"/>
      <c r="RT49" s="17"/>
      <c r="RU49" s="17"/>
      <c r="RV49" s="17"/>
      <c r="RW49" s="17"/>
      <c r="RX49" s="17"/>
      <c r="RY49" s="17"/>
      <c r="RZ49" s="17"/>
      <c r="SA49" s="17"/>
      <c r="SB49" s="17"/>
      <c r="SC49" s="17"/>
      <c r="SD49" s="17"/>
      <c r="SE49" s="17"/>
      <c r="SF49" s="17"/>
      <c r="SG49" s="17"/>
      <c r="SH49" s="17"/>
      <c r="SI49" s="17"/>
      <c r="SJ49" s="17"/>
      <c r="SK49" s="17"/>
      <c r="SL49" s="17"/>
      <c r="SM49" s="17"/>
      <c r="SN49" s="17"/>
      <c r="SO49" s="17"/>
      <c r="SP49" s="17"/>
      <c r="SQ49" s="17"/>
      <c r="SR49" s="17"/>
      <c r="SS49" s="17"/>
      <c r="ST49" s="17"/>
      <c r="SU49" s="17"/>
      <c r="SV49" s="17"/>
      <c r="SW49" s="17"/>
      <c r="SX49" s="17"/>
      <c r="SY49" s="17"/>
      <c r="SZ49" s="17"/>
      <c r="TA49" s="17"/>
      <c r="TB49" s="17"/>
      <c r="TC49" s="17"/>
      <c r="TD49" s="17"/>
      <c r="TE49" s="17"/>
      <c r="TF49" s="17"/>
      <c r="TG49" s="17"/>
      <c r="TH49" s="17"/>
      <c r="TI49" s="17"/>
      <c r="TJ49" s="17"/>
      <c r="TK49" s="17"/>
      <c r="TL49" s="17"/>
      <c r="TM49" s="17"/>
      <c r="TN49" s="17"/>
      <c r="TO49" s="17"/>
      <c r="TP49" s="17"/>
      <c r="TQ49" s="17"/>
      <c r="TR49" s="17"/>
      <c r="TS49" s="17"/>
      <c r="TT49" s="17"/>
      <c r="TU49" s="17"/>
      <c r="TV49" s="17"/>
      <c r="TW49" s="17"/>
      <c r="TX49" s="17"/>
      <c r="TY49" s="17"/>
      <c r="TZ49" s="17"/>
      <c r="UA49" s="17"/>
      <c r="UB49" s="17"/>
      <c r="UC49" s="17"/>
      <c r="UD49" s="17"/>
      <c r="UE49" s="17"/>
      <c r="UF49" s="17"/>
      <c r="UG49" s="17"/>
      <c r="UH49" s="17"/>
      <c r="UI49" s="17"/>
      <c r="UJ49" s="17"/>
      <c r="UK49" s="17"/>
      <c r="UL49" s="17"/>
      <c r="UM49" s="17"/>
      <c r="UN49" s="17"/>
      <c r="UO49" s="17"/>
      <c r="UP49" s="17"/>
      <c r="UQ49" s="17"/>
      <c r="UR49" s="17"/>
      <c r="US49" s="17"/>
      <c r="UT49" s="17"/>
      <c r="UU49" s="17"/>
      <c r="UV49" s="17"/>
      <c r="UW49" s="17"/>
      <c r="UX49" s="17"/>
      <c r="UY49" s="17"/>
      <c r="UZ49" s="17"/>
      <c r="VA49" s="17"/>
      <c r="VB49" s="17"/>
      <c r="VC49" s="17"/>
      <c r="VD49" s="17"/>
      <c r="VE49" s="17"/>
      <c r="VF49" s="17"/>
      <c r="VG49" s="17"/>
      <c r="VH49" s="17"/>
      <c r="VI49" s="17"/>
      <c r="VJ49" s="17"/>
      <c r="VK49" s="17"/>
      <c r="VL49" s="17"/>
      <c r="VM49" s="17"/>
      <c r="VN49" s="17"/>
      <c r="VO49" s="17"/>
      <c r="VP49" s="17"/>
      <c r="VQ49" s="17"/>
      <c r="VR49" s="17"/>
      <c r="VS49" s="17"/>
      <c r="VT49" s="17"/>
      <c r="VU49" s="17"/>
      <c r="VV49" s="17"/>
      <c r="VW49" s="17"/>
      <c r="VX49" s="17"/>
      <c r="VY49" s="17"/>
      <c r="VZ49" s="17"/>
      <c r="WA49" s="17"/>
      <c r="WB49" s="17"/>
      <c r="WC49" s="17"/>
      <c r="WD49" s="17"/>
      <c r="WE49" s="17"/>
      <c r="WF49" s="17"/>
      <c r="WG49" s="17"/>
      <c r="WH49" s="17"/>
      <c r="WI49" s="17"/>
      <c r="WJ49" s="17"/>
      <c r="WK49" s="17"/>
      <c r="WL49" s="17"/>
      <c r="WM49" s="17"/>
      <c r="WN49" s="17"/>
      <c r="WO49" s="17"/>
      <c r="WP49" s="17"/>
      <c r="WQ49" s="17"/>
      <c r="WR49" s="17"/>
      <c r="WS49" s="17"/>
      <c r="WT49" s="17"/>
      <c r="WU49" s="17"/>
      <c r="WV49" s="17"/>
      <c r="WW49" s="17"/>
      <c r="WX49" s="17"/>
      <c r="WY49" s="17"/>
      <c r="WZ49" s="17"/>
      <c r="XA49" s="17"/>
      <c r="XB49" s="17"/>
      <c r="XC49" s="17"/>
      <c r="XD49" s="17"/>
      <c r="XE49" s="17"/>
      <c r="XF49" s="17"/>
      <c r="XG49" s="17"/>
      <c r="XH49" s="17"/>
      <c r="XI49" s="17"/>
      <c r="XJ49" s="17"/>
      <c r="XK49" s="17"/>
      <c r="XL49" s="17"/>
      <c r="XM49" s="17"/>
      <c r="XN49" s="17"/>
      <c r="XO49" s="17"/>
      <c r="XP49" s="17"/>
      <c r="XQ49" s="17"/>
      <c r="XR49" s="17"/>
      <c r="XS49" s="17"/>
      <c r="XT49" s="17"/>
      <c r="XU49" s="17"/>
      <c r="XV49" s="17"/>
      <c r="XW49" s="17"/>
      <c r="XX49" s="17"/>
      <c r="XY49" s="17"/>
      <c r="XZ49" s="17"/>
      <c r="YA49" s="17"/>
      <c r="YB49" s="17"/>
      <c r="YC49" s="17"/>
      <c r="YD49" s="17"/>
      <c r="YE49" s="17"/>
      <c r="YF49" s="17"/>
      <c r="YG49" s="17"/>
      <c r="YH49" s="17"/>
      <c r="YI49" s="17"/>
      <c r="YJ49" s="17"/>
      <c r="YK49" s="17"/>
      <c r="YL49" s="17"/>
      <c r="YM49" s="17"/>
      <c r="YN49" s="17"/>
      <c r="YO49" s="17"/>
      <c r="YP49" s="17"/>
      <c r="YQ49" s="17"/>
      <c r="YR49" s="17"/>
      <c r="YS49" s="17"/>
      <c r="YT49" s="17"/>
      <c r="YU49" s="17"/>
      <c r="YV49" s="17"/>
      <c r="YW49" s="17"/>
      <c r="YX49" s="17"/>
      <c r="YY49" s="17"/>
      <c r="YZ49" s="17"/>
      <c r="ZA49" s="17"/>
      <c r="ZB49" s="17"/>
      <c r="ZC49" s="17"/>
      <c r="ZD49" s="17"/>
      <c r="ZE49" s="17"/>
      <c r="ZF49" s="17"/>
      <c r="ZG49" s="17"/>
      <c r="ZH49" s="17"/>
      <c r="ZI49" s="17"/>
      <c r="ZJ49" s="17"/>
      <c r="ZK49" s="17"/>
      <c r="ZL49" s="17"/>
      <c r="ZM49" s="17"/>
      <c r="ZN49" s="17"/>
      <c r="ZO49" s="17"/>
      <c r="ZP49" s="17"/>
      <c r="ZQ49" s="17"/>
      <c r="ZR49" s="17"/>
      <c r="ZS49" s="17"/>
      <c r="ZT49" s="17"/>
      <c r="ZU49" s="17"/>
      <c r="ZV49" s="17"/>
      <c r="ZW49" s="17"/>
      <c r="ZX49" s="17"/>
      <c r="ZY49" s="17"/>
      <c r="ZZ49" s="17"/>
      <c r="AAA49" s="17"/>
      <c r="AAB49" s="17"/>
      <c r="AAC49" s="17"/>
      <c r="AAD49" s="17"/>
      <c r="AAE49" s="17"/>
      <c r="AAF49" s="17"/>
      <c r="AAG49" s="17"/>
      <c r="AAH49" s="17"/>
      <c r="AAI49" s="17"/>
      <c r="AAJ49" s="17"/>
      <c r="AAK49" s="17"/>
      <c r="AAL49" s="17"/>
      <c r="AAM49" s="17"/>
      <c r="AAN49" s="17"/>
      <c r="AAO49" s="17"/>
      <c r="AAP49" s="17"/>
      <c r="AAQ49" s="17"/>
      <c r="AAR49" s="17"/>
      <c r="AAS49" s="17"/>
      <c r="AAT49" s="17"/>
      <c r="AAU49" s="17"/>
      <c r="AAV49" s="17"/>
      <c r="AAW49" s="17"/>
      <c r="AAX49" s="17"/>
      <c r="AAY49" s="17"/>
      <c r="AAZ49" s="17"/>
      <c r="ABA49" s="17"/>
      <c r="ABB49" s="17"/>
      <c r="ABC49" s="17"/>
      <c r="ABD49" s="17"/>
      <c r="ABE49" s="17"/>
      <c r="ABF49" s="17"/>
      <c r="ABG49" s="17"/>
      <c r="ABH49" s="17"/>
      <c r="ABI49" s="17"/>
      <c r="ABJ49" s="17"/>
      <c r="ABK49" s="17"/>
      <c r="ABL49" s="17"/>
      <c r="ABM49" s="17"/>
      <c r="ABN49" s="17"/>
      <c r="ABO49" s="17"/>
      <c r="ABP49" s="17"/>
      <c r="ABQ49" s="17"/>
      <c r="ABR49" s="17"/>
      <c r="ABS49" s="17"/>
      <c r="ABT49" s="17"/>
      <c r="ABU49" s="17"/>
      <c r="ABV49" s="17"/>
      <c r="ABW49" s="17"/>
      <c r="ABX49" s="17"/>
      <c r="ABY49" s="17"/>
      <c r="ABZ49" s="17"/>
      <c r="ACA49" s="17"/>
      <c r="ACB49" s="17"/>
      <c r="ACC49" s="17"/>
      <c r="ACD49" s="17"/>
      <c r="ACE49" s="17"/>
      <c r="ACF49" s="17"/>
      <c r="ACG49" s="17"/>
      <c r="ACH49" s="17"/>
      <c r="ACI49" s="17"/>
      <c r="ACJ49" s="17"/>
      <c r="ACK49" s="17"/>
      <c r="ACL49" s="17"/>
      <c r="ACM49" s="17"/>
      <c r="ACN49" s="17"/>
      <c r="ACO49" s="17"/>
      <c r="ACP49" s="17"/>
      <c r="ACQ49" s="17"/>
      <c r="ACR49" s="17"/>
      <c r="ACS49" s="17"/>
      <c r="ACT49" s="17"/>
      <c r="ACU49" s="17"/>
      <c r="ACV49" s="17"/>
      <c r="ACW49" s="17"/>
      <c r="ACX49" s="17"/>
      <c r="ACY49" s="17"/>
      <c r="ACZ49" s="17"/>
      <c r="ADA49" s="17"/>
      <c r="ADB49" s="17"/>
      <c r="ADC49" s="17"/>
      <c r="ADD49" s="17"/>
      <c r="ADE49" s="17"/>
      <c r="ADF49" s="17"/>
      <c r="ADG49" s="17"/>
      <c r="ADH49" s="17"/>
      <c r="ADI49" s="17"/>
      <c r="ADJ49" s="17"/>
      <c r="ADK49" s="17"/>
      <c r="ADL49" s="17"/>
      <c r="ADM49" s="17"/>
      <c r="ADN49" s="17"/>
      <c r="ADO49" s="17"/>
      <c r="ADP49" s="17"/>
      <c r="ADQ49" s="17"/>
      <c r="ADR49" s="17"/>
      <c r="ADS49" s="17"/>
      <c r="ADT49" s="17"/>
      <c r="ADU49" s="17"/>
      <c r="ADV49" s="17"/>
      <c r="ADW49" s="17"/>
      <c r="ADX49" s="17"/>
      <c r="ADY49" s="17"/>
      <c r="ADZ49" s="17"/>
      <c r="AEA49" s="17"/>
      <c r="AEB49" s="17"/>
      <c r="AEC49" s="17"/>
      <c r="AED49" s="17"/>
      <c r="AEE49" s="17"/>
      <c r="AEF49" s="17"/>
      <c r="AEG49" s="17"/>
      <c r="AEH49" s="17"/>
      <c r="AEI49" s="17"/>
      <c r="AEJ49" s="17"/>
      <c r="AEK49" s="17"/>
      <c r="AEL49" s="17"/>
      <c r="AEM49" s="17"/>
      <c r="AEN49" s="17"/>
      <c r="AEO49" s="17"/>
      <c r="AEP49" s="17"/>
      <c r="AEQ49" s="17"/>
      <c r="AER49" s="17"/>
      <c r="AES49" s="17"/>
      <c r="AET49" s="17"/>
      <c r="AEU49" s="17"/>
      <c r="AEV49" s="17"/>
      <c r="AEW49" s="17"/>
      <c r="AEX49" s="17"/>
      <c r="AEY49" s="17"/>
      <c r="AEZ49" s="17"/>
      <c r="AFA49" s="17"/>
      <c r="AFB49" s="17"/>
      <c r="AFC49" s="17"/>
      <c r="AFD49" s="17"/>
      <c r="AFE49" s="17"/>
      <c r="AFF49" s="17"/>
      <c r="AFG49" s="17"/>
      <c r="AFH49" s="17"/>
      <c r="AFI49" s="17"/>
      <c r="AFJ49" s="17"/>
      <c r="AFK49" s="17"/>
      <c r="AFL49" s="17"/>
      <c r="AFM49" s="17"/>
      <c r="AFN49" s="17"/>
      <c r="AFO49" s="17"/>
      <c r="AFP49" s="17"/>
      <c r="AFQ49" s="17"/>
      <c r="AFR49" s="17"/>
      <c r="AFS49" s="17"/>
      <c r="AFT49" s="17"/>
      <c r="AFU49" s="17"/>
      <c r="AFV49" s="17"/>
      <c r="AFW49" s="17"/>
      <c r="AFX49" s="17"/>
      <c r="AFY49" s="17"/>
      <c r="AFZ49" s="17"/>
      <c r="AGA49" s="17"/>
      <c r="AGB49" s="17"/>
      <c r="AGC49" s="17"/>
      <c r="AGD49" s="17"/>
      <c r="AGE49" s="17"/>
      <c r="AGF49" s="17"/>
      <c r="AGG49" s="17"/>
      <c r="AGH49" s="17"/>
      <c r="AGI49" s="17"/>
      <c r="AGJ49" s="17"/>
      <c r="AGK49" s="17"/>
      <c r="AGL49" s="17"/>
      <c r="AGM49" s="17"/>
      <c r="AGN49" s="17"/>
      <c r="AGO49" s="17"/>
      <c r="AGP49" s="17"/>
      <c r="AGQ49" s="17"/>
      <c r="AGR49" s="17"/>
      <c r="AGS49" s="17"/>
      <c r="AGT49" s="17"/>
      <c r="AGU49" s="17"/>
      <c r="AGV49" s="17"/>
      <c r="AGW49" s="17"/>
      <c r="AGX49" s="17"/>
      <c r="AGY49" s="17"/>
      <c r="AGZ49" s="17"/>
      <c r="AHA49" s="17"/>
      <c r="AHB49" s="17"/>
      <c r="AHC49" s="17"/>
      <c r="AHD49" s="17"/>
      <c r="AHE49" s="17"/>
      <c r="AHF49" s="17"/>
      <c r="AHG49" s="17"/>
      <c r="AHH49" s="17"/>
      <c r="AHI49" s="17"/>
      <c r="AHJ49" s="17"/>
      <c r="AHK49" s="17"/>
      <c r="AHL49" s="17"/>
      <c r="AHM49" s="17"/>
      <c r="AHN49" s="17"/>
      <c r="AHO49" s="17"/>
      <c r="AHP49" s="17"/>
      <c r="AHQ49" s="17"/>
      <c r="AHR49" s="17"/>
      <c r="AHS49" s="17"/>
      <c r="AHT49" s="17"/>
      <c r="AHU49" s="17"/>
      <c r="AHV49" s="17"/>
      <c r="AHW49" s="17"/>
      <c r="AHX49" s="17"/>
      <c r="AHY49" s="17"/>
      <c r="AHZ49" s="17"/>
      <c r="AIA49" s="17"/>
      <c r="AIB49" s="17"/>
      <c r="AIC49" s="17"/>
      <c r="AID49" s="17"/>
      <c r="AIE49" s="17"/>
      <c r="AIF49" s="17"/>
      <c r="AIG49" s="17"/>
      <c r="AIH49" s="17"/>
      <c r="AII49" s="17"/>
      <c r="AIJ49" s="17"/>
      <c r="AIK49" s="17"/>
      <c r="AIL49" s="17"/>
      <c r="AIM49" s="17"/>
      <c r="AIN49" s="17"/>
      <c r="AIO49" s="17"/>
      <c r="AIP49" s="17"/>
      <c r="AIQ49" s="17"/>
      <c r="AIR49" s="17"/>
      <c r="AIS49" s="17"/>
      <c r="AIT49" s="17"/>
      <c r="AIU49" s="17"/>
      <c r="AIV49" s="17"/>
      <c r="AIW49" s="17"/>
      <c r="AIX49" s="17"/>
      <c r="AIY49" s="17"/>
      <c r="AIZ49" s="17"/>
      <c r="AJA49" s="17"/>
      <c r="AJB49" s="17"/>
      <c r="AJC49" s="17"/>
      <c r="AJD49" s="17"/>
      <c r="AJE49" s="17"/>
      <c r="AJF49" s="17"/>
      <c r="AJG49" s="17"/>
      <c r="AJH49" s="17"/>
      <c r="AJI49" s="17"/>
      <c r="AJJ49" s="17"/>
      <c r="AJK49" s="17"/>
      <c r="AJL49" s="17"/>
      <c r="AJM49" s="17"/>
      <c r="AJN49" s="17"/>
      <c r="AJO49" s="17"/>
      <c r="AJP49" s="17"/>
      <c r="AJQ49" s="17"/>
      <c r="AJR49" s="17"/>
      <c r="AJS49" s="17"/>
      <c r="AJT49" s="17"/>
      <c r="AJU49" s="17"/>
      <c r="AJV49" s="17"/>
      <c r="AJW49" s="17"/>
      <c r="AJX49" s="17"/>
      <c r="AJY49" s="17"/>
      <c r="AJZ49" s="17"/>
      <c r="AKA49" s="17"/>
      <c r="AKB49" s="17"/>
      <c r="AKC49" s="17"/>
      <c r="AKD49" s="17"/>
      <c r="AKE49" s="17"/>
      <c r="AKF49" s="17"/>
      <c r="AKG49" s="17"/>
      <c r="AKH49" s="17"/>
      <c r="AKI49" s="17"/>
      <c r="AKJ49" s="17"/>
      <c r="AKK49" s="17"/>
      <c r="AKL49" s="17"/>
      <c r="AKM49" s="17"/>
      <c r="AKN49" s="17"/>
      <c r="AKO49" s="17"/>
      <c r="AKP49" s="17"/>
      <c r="AKQ49" s="17"/>
      <c r="AKR49" s="17"/>
      <c r="AKS49" s="17"/>
      <c r="AKT49" s="17"/>
      <c r="AKU49" s="17"/>
      <c r="AKV49" s="17"/>
      <c r="AKW49" s="17"/>
      <c r="AKX49" s="17"/>
      <c r="AKY49" s="17"/>
      <c r="AKZ49" s="17"/>
      <c r="ALA49" s="17"/>
      <c r="ALB49" s="17"/>
      <c r="ALC49" s="17"/>
      <c r="ALD49" s="17"/>
      <c r="ALE49" s="17"/>
      <c r="ALF49" s="17"/>
      <c r="ALG49" s="17"/>
      <c r="ALH49" s="17"/>
      <c r="ALI49" s="17"/>
      <c r="ALJ49" s="17"/>
      <c r="ALK49" s="17"/>
      <c r="ALL49" s="17"/>
      <c r="ALM49" s="17"/>
      <c r="ALN49" s="17"/>
      <c r="ALO49" s="17"/>
      <c r="ALP49" s="17"/>
      <c r="ALQ49" s="17"/>
      <c r="ALR49" s="17"/>
      <c r="ALS49" s="17"/>
      <c r="ALT49" s="17"/>
      <c r="ALU49" s="17"/>
    </row>
    <row r="50" spans="1:1009" ht="15.75" customHeight="1">
      <c r="A50" s="17"/>
      <c r="B50" s="343" t="s">
        <v>313</v>
      </c>
      <c r="C50" s="344"/>
      <c r="D50" s="344"/>
      <c r="E50" s="344"/>
      <c r="F50" s="344"/>
      <c r="G50" s="344"/>
      <c r="H50" s="344"/>
      <c r="I50" s="344"/>
      <c r="J50" s="344"/>
      <c r="K50" s="344"/>
      <c r="L50" s="36">
        <f>SUM(L49:L49)</f>
        <v>8.484</v>
      </c>
      <c r="M50" s="17"/>
      <c r="N50" s="343" t="s">
        <v>313</v>
      </c>
      <c r="O50" s="344"/>
      <c r="P50" s="344"/>
      <c r="Q50" s="344"/>
      <c r="R50" s="344"/>
      <c r="S50" s="344"/>
      <c r="T50" s="344"/>
      <c r="U50" s="344"/>
      <c r="V50" s="344"/>
      <c r="W50" s="344"/>
      <c r="X50" s="36">
        <f>SUM(X49:X49)</f>
        <v>5.1480000000000006</v>
      </c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  <c r="IW50" s="17"/>
      <c r="IX50" s="17"/>
      <c r="IY50" s="17"/>
      <c r="IZ50" s="17"/>
      <c r="JA50" s="17"/>
      <c r="JB50" s="17"/>
      <c r="JC50" s="17"/>
      <c r="JD50" s="17"/>
      <c r="JE50" s="17"/>
      <c r="JF50" s="17"/>
      <c r="JG50" s="17"/>
      <c r="JH50" s="17"/>
      <c r="JI50" s="17"/>
      <c r="JJ50" s="17"/>
      <c r="JK50" s="17"/>
      <c r="JL50" s="17"/>
      <c r="JM50" s="17"/>
      <c r="JN50" s="17"/>
      <c r="JO50" s="17"/>
      <c r="JP50" s="17"/>
      <c r="JQ50" s="17"/>
      <c r="JR50" s="17"/>
      <c r="JS50" s="17"/>
      <c r="JT50" s="17"/>
      <c r="JU50" s="17"/>
      <c r="JV50" s="17"/>
      <c r="JW50" s="17"/>
      <c r="JX50" s="17"/>
      <c r="JY50" s="17"/>
      <c r="JZ50" s="17"/>
      <c r="KA50" s="17"/>
      <c r="KB50" s="17"/>
      <c r="KC50" s="17"/>
      <c r="KD50" s="17"/>
      <c r="KE50" s="17"/>
      <c r="KF50" s="17"/>
      <c r="KG50" s="17"/>
      <c r="KH50" s="17"/>
      <c r="KI50" s="17"/>
      <c r="KJ50" s="17"/>
      <c r="KK50" s="17"/>
      <c r="KL50" s="17"/>
      <c r="KM50" s="17"/>
      <c r="KN50" s="17"/>
      <c r="KO50" s="17"/>
      <c r="KP50" s="17"/>
      <c r="KQ50" s="17"/>
      <c r="KR50" s="17"/>
      <c r="KS50" s="17"/>
      <c r="KT50" s="17"/>
      <c r="KU50" s="17"/>
      <c r="KV50" s="17"/>
      <c r="KW50" s="17"/>
      <c r="KX50" s="17"/>
      <c r="KY50" s="17"/>
      <c r="KZ50" s="17"/>
      <c r="LA50" s="17"/>
      <c r="LB50" s="17"/>
      <c r="LC50" s="17"/>
      <c r="LD50" s="17"/>
      <c r="LE50" s="17"/>
      <c r="LF50" s="17"/>
      <c r="LG50" s="17"/>
      <c r="LH50" s="17"/>
      <c r="LI50" s="17"/>
      <c r="LJ50" s="17"/>
      <c r="LK50" s="17"/>
      <c r="LL50" s="17"/>
      <c r="LM50" s="17"/>
      <c r="LN50" s="17"/>
      <c r="LO50" s="17"/>
      <c r="LP50" s="17"/>
      <c r="LQ50" s="17"/>
      <c r="LR50" s="17"/>
      <c r="LS50" s="17"/>
      <c r="LT50" s="17"/>
      <c r="LU50" s="17"/>
      <c r="LV50" s="17"/>
      <c r="LW50" s="17"/>
      <c r="LX50" s="17"/>
      <c r="LY50" s="17"/>
      <c r="LZ50" s="17"/>
      <c r="MA50" s="17"/>
      <c r="MB50" s="17"/>
      <c r="MC50" s="17"/>
      <c r="MD50" s="17"/>
      <c r="ME50" s="17"/>
      <c r="MF50" s="17"/>
      <c r="MG50" s="17"/>
      <c r="MH50" s="17"/>
      <c r="MI50" s="17"/>
      <c r="MJ50" s="17"/>
      <c r="MK50" s="17"/>
      <c r="ML50" s="17"/>
      <c r="MM50" s="17"/>
      <c r="MN50" s="17"/>
      <c r="MO50" s="17"/>
      <c r="MP50" s="17"/>
      <c r="MQ50" s="17"/>
      <c r="MR50" s="17"/>
      <c r="MS50" s="17"/>
      <c r="MT50" s="17"/>
      <c r="MU50" s="17"/>
      <c r="MV50" s="17"/>
      <c r="MW50" s="17"/>
      <c r="MX50" s="17"/>
      <c r="MY50" s="17"/>
      <c r="MZ50" s="17"/>
      <c r="NA50" s="17"/>
      <c r="NB50" s="17"/>
      <c r="NC50" s="17"/>
      <c r="ND50" s="17"/>
      <c r="NE50" s="17"/>
      <c r="NF50" s="17"/>
      <c r="NG50" s="17"/>
      <c r="NH50" s="17"/>
      <c r="NI50" s="17"/>
      <c r="NJ50" s="17"/>
      <c r="NK50" s="17"/>
      <c r="NL50" s="17"/>
      <c r="NM50" s="17"/>
      <c r="NN50" s="17"/>
      <c r="NO50" s="17"/>
      <c r="NP50" s="17"/>
      <c r="NQ50" s="17"/>
      <c r="NR50" s="17"/>
      <c r="NS50" s="17"/>
      <c r="NT50" s="17"/>
      <c r="NU50" s="17"/>
      <c r="NV50" s="17"/>
      <c r="NW50" s="17"/>
      <c r="NX50" s="17"/>
      <c r="NY50" s="17"/>
      <c r="NZ50" s="17"/>
      <c r="OA50" s="17"/>
      <c r="OB50" s="17"/>
      <c r="OC50" s="17"/>
      <c r="OD50" s="17"/>
      <c r="OE50" s="17"/>
      <c r="OF50" s="17"/>
      <c r="OG50" s="17"/>
      <c r="OH50" s="17"/>
      <c r="OI50" s="17"/>
      <c r="OJ50" s="17"/>
      <c r="OK50" s="17"/>
      <c r="OL50" s="17"/>
      <c r="OM50" s="17"/>
      <c r="ON50" s="17"/>
      <c r="OO50" s="17"/>
      <c r="OP50" s="17"/>
      <c r="OQ50" s="17"/>
      <c r="OR50" s="17"/>
      <c r="OS50" s="17"/>
      <c r="OT50" s="17"/>
      <c r="OU50" s="17"/>
      <c r="OV50" s="17"/>
      <c r="OW50" s="17"/>
      <c r="OX50" s="17"/>
      <c r="OY50" s="17"/>
      <c r="OZ50" s="17"/>
      <c r="PA50" s="17"/>
      <c r="PB50" s="17"/>
      <c r="PC50" s="17"/>
      <c r="PD50" s="17"/>
      <c r="PE50" s="17"/>
      <c r="PF50" s="17"/>
      <c r="PG50" s="17"/>
      <c r="PH50" s="17"/>
      <c r="PI50" s="17"/>
      <c r="PJ50" s="17"/>
      <c r="PK50" s="17"/>
      <c r="PL50" s="17"/>
      <c r="PM50" s="17"/>
      <c r="PN50" s="17"/>
      <c r="PO50" s="17"/>
      <c r="PP50" s="17"/>
      <c r="PQ50" s="17"/>
      <c r="PR50" s="17"/>
      <c r="PS50" s="17"/>
      <c r="PT50" s="17"/>
      <c r="PU50" s="17"/>
      <c r="PV50" s="17"/>
      <c r="PW50" s="17"/>
      <c r="PX50" s="17"/>
      <c r="PY50" s="17"/>
      <c r="PZ50" s="17"/>
      <c r="QA50" s="17"/>
      <c r="QB50" s="17"/>
      <c r="QC50" s="17"/>
      <c r="QD50" s="17"/>
      <c r="QE50" s="17"/>
      <c r="QF50" s="17"/>
      <c r="QG50" s="17"/>
      <c r="QH50" s="17"/>
      <c r="QI50" s="17"/>
      <c r="QJ50" s="17"/>
      <c r="QK50" s="17"/>
      <c r="QL50" s="17"/>
      <c r="QM50" s="17"/>
      <c r="QN50" s="17"/>
      <c r="QO50" s="17"/>
      <c r="QP50" s="17"/>
      <c r="QQ50" s="17"/>
      <c r="QR50" s="17"/>
      <c r="QS50" s="17"/>
      <c r="QT50" s="17"/>
      <c r="QU50" s="17"/>
      <c r="QV50" s="17"/>
      <c r="QW50" s="17"/>
      <c r="QX50" s="17"/>
      <c r="QY50" s="17"/>
      <c r="QZ50" s="17"/>
      <c r="RA50" s="17"/>
      <c r="RB50" s="17"/>
      <c r="RC50" s="17"/>
      <c r="RD50" s="17"/>
      <c r="RE50" s="17"/>
      <c r="RF50" s="17"/>
      <c r="RG50" s="17"/>
      <c r="RH50" s="17"/>
      <c r="RI50" s="17"/>
      <c r="RJ50" s="17"/>
      <c r="RK50" s="17"/>
      <c r="RL50" s="17"/>
      <c r="RM50" s="17"/>
      <c r="RN50" s="17"/>
      <c r="RO50" s="17"/>
      <c r="RP50" s="17"/>
      <c r="RQ50" s="17"/>
      <c r="RR50" s="17"/>
      <c r="RS50" s="17"/>
      <c r="RT50" s="17"/>
      <c r="RU50" s="17"/>
      <c r="RV50" s="17"/>
      <c r="RW50" s="17"/>
      <c r="RX50" s="17"/>
      <c r="RY50" s="17"/>
      <c r="RZ50" s="17"/>
      <c r="SA50" s="17"/>
      <c r="SB50" s="17"/>
      <c r="SC50" s="17"/>
      <c r="SD50" s="17"/>
      <c r="SE50" s="17"/>
      <c r="SF50" s="17"/>
      <c r="SG50" s="17"/>
      <c r="SH50" s="17"/>
      <c r="SI50" s="17"/>
      <c r="SJ50" s="17"/>
      <c r="SK50" s="17"/>
      <c r="SL50" s="17"/>
      <c r="SM50" s="17"/>
      <c r="SN50" s="17"/>
      <c r="SO50" s="17"/>
      <c r="SP50" s="17"/>
      <c r="SQ50" s="17"/>
      <c r="SR50" s="17"/>
      <c r="SS50" s="17"/>
      <c r="ST50" s="17"/>
      <c r="SU50" s="17"/>
      <c r="SV50" s="17"/>
      <c r="SW50" s="17"/>
      <c r="SX50" s="17"/>
      <c r="SY50" s="17"/>
      <c r="SZ50" s="17"/>
      <c r="TA50" s="17"/>
      <c r="TB50" s="17"/>
      <c r="TC50" s="17"/>
      <c r="TD50" s="17"/>
      <c r="TE50" s="17"/>
      <c r="TF50" s="17"/>
      <c r="TG50" s="17"/>
      <c r="TH50" s="17"/>
      <c r="TI50" s="17"/>
      <c r="TJ50" s="17"/>
      <c r="TK50" s="17"/>
      <c r="TL50" s="17"/>
      <c r="TM50" s="17"/>
      <c r="TN50" s="17"/>
      <c r="TO50" s="17"/>
      <c r="TP50" s="17"/>
      <c r="TQ50" s="17"/>
      <c r="TR50" s="17"/>
      <c r="TS50" s="17"/>
      <c r="TT50" s="17"/>
      <c r="TU50" s="17"/>
      <c r="TV50" s="17"/>
      <c r="TW50" s="17"/>
      <c r="TX50" s="17"/>
      <c r="TY50" s="17"/>
      <c r="TZ50" s="17"/>
      <c r="UA50" s="17"/>
      <c r="UB50" s="17"/>
      <c r="UC50" s="17"/>
      <c r="UD50" s="17"/>
      <c r="UE50" s="17"/>
      <c r="UF50" s="17"/>
      <c r="UG50" s="17"/>
      <c r="UH50" s="17"/>
      <c r="UI50" s="17"/>
      <c r="UJ50" s="17"/>
      <c r="UK50" s="17"/>
      <c r="UL50" s="17"/>
      <c r="UM50" s="17"/>
      <c r="UN50" s="17"/>
      <c r="UO50" s="17"/>
      <c r="UP50" s="17"/>
      <c r="UQ50" s="17"/>
      <c r="UR50" s="17"/>
      <c r="US50" s="17"/>
      <c r="UT50" s="17"/>
      <c r="UU50" s="17"/>
      <c r="UV50" s="17"/>
      <c r="UW50" s="17"/>
      <c r="UX50" s="17"/>
      <c r="UY50" s="17"/>
      <c r="UZ50" s="17"/>
      <c r="VA50" s="17"/>
      <c r="VB50" s="17"/>
      <c r="VC50" s="17"/>
      <c r="VD50" s="17"/>
      <c r="VE50" s="17"/>
      <c r="VF50" s="17"/>
      <c r="VG50" s="17"/>
      <c r="VH50" s="17"/>
      <c r="VI50" s="17"/>
      <c r="VJ50" s="17"/>
      <c r="VK50" s="17"/>
      <c r="VL50" s="17"/>
      <c r="VM50" s="17"/>
      <c r="VN50" s="17"/>
      <c r="VO50" s="17"/>
      <c r="VP50" s="17"/>
      <c r="VQ50" s="17"/>
      <c r="VR50" s="17"/>
      <c r="VS50" s="17"/>
      <c r="VT50" s="17"/>
      <c r="VU50" s="17"/>
      <c r="VV50" s="17"/>
      <c r="VW50" s="17"/>
      <c r="VX50" s="17"/>
      <c r="VY50" s="17"/>
      <c r="VZ50" s="17"/>
      <c r="WA50" s="17"/>
      <c r="WB50" s="17"/>
      <c r="WC50" s="17"/>
      <c r="WD50" s="17"/>
      <c r="WE50" s="17"/>
      <c r="WF50" s="17"/>
      <c r="WG50" s="17"/>
      <c r="WH50" s="17"/>
      <c r="WI50" s="17"/>
      <c r="WJ50" s="17"/>
      <c r="WK50" s="17"/>
      <c r="WL50" s="17"/>
      <c r="WM50" s="17"/>
      <c r="WN50" s="17"/>
      <c r="WO50" s="17"/>
      <c r="WP50" s="17"/>
      <c r="WQ50" s="17"/>
      <c r="WR50" s="17"/>
      <c r="WS50" s="17"/>
      <c r="WT50" s="17"/>
      <c r="WU50" s="17"/>
      <c r="WV50" s="17"/>
      <c r="WW50" s="17"/>
      <c r="WX50" s="17"/>
      <c r="WY50" s="17"/>
      <c r="WZ50" s="17"/>
      <c r="XA50" s="17"/>
      <c r="XB50" s="17"/>
      <c r="XC50" s="17"/>
      <c r="XD50" s="17"/>
      <c r="XE50" s="17"/>
      <c r="XF50" s="17"/>
      <c r="XG50" s="17"/>
      <c r="XH50" s="17"/>
      <c r="XI50" s="17"/>
      <c r="XJ50" s="17"/>
      <c r="XK50" s="17"/>
      <c r="XL50" s="17"/>
      <c r="XM50" s="17"/>
      <c r="XN50" s="17"/>
      <c r="XO50" s="17"/>
      <c r="XP50" s="17"/>
      <c r="XQ50" s="17"/>
      <c r="XR50" s="17"/>
      <c r="XS50" s="17"/>
      <c r="XT50" s="17"/>
      <c r="XU50" s="17"/>
      <c r="XV50" s="17"/>
      <c r="XW50" s="17"/>
      <c r="XX50" s="17"/>
      <c r="XY50" s="17"/>
      <c r="XZ50" s="17"/>
      <c r="YA50" s="17"/>
      <c r="YB50" s="17"/>
      <c r="YC50" s="17"/>
      <c r="YD50" s="17"/>
      <c r="YE50" s="17"/>
      <c r="YF50" s="17"/>
      <c r="YG50" s="17"/>
      <c r="YH50" s="17"/>
      <c r="YI50" s="17"/>
      <c r="YJ50" s="17"/>
      <c r="YK50" s="17"/>
      <c r="YL50" s="17"/>
      <c r="YM50" s="17"/>
      <c r="YN50" s="17"/>
      <c r="YO50" s="17"/>
      <c r="YP50" s="17"/>
      <c r="YQ50" s="17"/>
      <c r="YR50" s="17"/>
      <c r="YS50" s="17"/>
      <c r="YT50" s="17"/>
      <c r="YU50" s="17"/>
      <c r="YV50" s="17"/>
      <c r="YW50" s="17"/>
      <c r="YX50" s="17"/>
      <c r="YY50" s="17"/>
      <c r="YZ50" s="17"/>
      <c r="ZA50" s="17"/>
      <c r="ZB50" s="17"/>
      <c r="ZC50" s="17"/>
      <c r="ZD50" s="17"/>
      <c r="ZE50" s="17"/>
      <c r="ZF50" s="17"/>
      <c r="ZG50" s="17"/>
      <c r="ZH50" s="17"/>
      <c r="ZI50" s="17"/>
      <c r="ZJ50" s="17"/>
      <c r="ZK50" s="17"/>
      <c r="ZL50" s="17"/>
      <c r="ZM50" s="17"/>
      <c r="ZN50" s="17"/>
      <c r="ZO50" s="17"/>
      <c r="ZP50" s="17"/>
      <c r="ZQ50" s="17"/>
      <c r="ZR50" s="17"/>
      <c r="ZS50" s="17"/>
      <c r="ZT50" s="17"/>
      <c r="ZU50" s="17"/>
      <c r="ZV50" s="17"/>
      <c r="ZW50" s="17"/>
      <c r="ZX50" s="17"/>
      <c r="ZY50" s="17"/>
      <c r="ZZ50" s="17"/>
      <c r="AAA50" s="17"/>
      <c r="AAB50" s="17"/>
      <c r="AAC50" s="17"/>
      <c r="AAD50" s="17"/>
      <c r="AAE50" s="17"/>
      <c r="AAF50" s="17"/>
      <c r="AAG50" s="17"/>
      <c r="AAH50" s="17"/>
      <c r="AAI50" s="17"/>
      <c r="AAJ50" s="17"/>
      <c r="AAK50" s="17"/>
      <c r="AAL50" s="17"/>
      <c r="AAM50" s="17"/>
      <c r="AAN50" s="17"/>
      <c r="AAO50" s="17"/>
      <c r="AAP50" s="17"/>
      <c r="AAQ50" s="17"/>
      <c r="AAR50" s="17"/>
      <c r="AAS50" s="17"/>
      <c r="AAT50" s="17"/>
      <c r="AAU50" s="17"/>
      <c r="AAV50" s="17"/>
      <c r="AAW50" s="17"/>
      <c r="AAX50" s="17"/>
      <c r="AAY50" s="17"/>
      <c r="AAZ50" s="17"/>
      <c r="ABA50" s="17"/>
      <c r="ABB50" s="17"/>
      <c r="ABC50" s="17"/>
      <c r="ABD50" s="17"/>
      <c r="ABE50" s="17"/>
      <c r="ABF50" s="17"/>
      <c r="ABG50" s="17"/>
      <c r="ABH50" s="17"/>
      <c r="ABI50" s="17"/>
      <c r="ABJ50" s="17"/>
      <c r="ABK50" s="17"/>
      <c r="ABL50" s="17"/>
      <c r="ABM50" s="17"/>
      <c r="ABN50" s="17"/>
      <c r="ABO50" s="17"/>
      <c r="ABP50" s="17"/>
      <c r="ABQ50" s="17"/>
      <c r="ABR50" s="17"/>
      <c r="ABS50" s="17"/>
      <c r="ABT50" s="17"/>
      <c r="ABU50" s="17"/>
      <c r="ABV50" s="17"/>
      <c r="ABW50" s="17"/>
      <c r="ABX50" s="17"/>
      <c r="ABY50" s="17"/>
      <c r="ABZ50" s="17"/>
      <c r="ACA50" s="17"/>
      <c r="ACB50" s="17"/>
      <c r="ACC50" s="17"/>
      <c r="ACD50" s="17"/>
      <c r="ACE50" s="17"/>
      <c r="ACF50" s="17"/>
      <c r="ACG50" s="17"/>
      <c r="ACH50" s="17"/>
      <c r="ACI50" s="17"/>
      <c r="ACJ50" s="17"/>
      <c r="ACK50" s="17"/>
      <c r="ACL50" s="17"/>
      <c r="ACM50" s="17"/>
      <c r="ACN50" s="17"/>
      <c r="ACO50" s="17"/>
      <c r="ACP50" s="17"/>
      <c r="ACQ50" s="17"/>
      <c r="ACR50" s="17"/>
      <c r="ACS50" s="17"/>
      <c r="ACT50" s="17"/>
      <c r="ACU50" s="17"/>
      <c r="ACV50" s="17"/>
      <c r="ACW50" s="17"/>
      <c r="ACX50" s="17"/>
      <c r="ACY50" s="17"/>
      <c r="ACZ50" s="17"/>
      <c r="ADA50" s="17"/>
      <c r="ADB50" s="17"/>
      <c r="ADC50" s="17"/>
      <c r="ADD50" s="17"/>
      <c r="ADE50" s="17"/>
      <c r="ADF50" s="17"/>
      <c r="ADG50" s="17"/>
      <c r="ADH50" s="17"/>
      <c r="ADI50" s="17"/>
      <c r="ADJ50" s="17"/>
      <c r="ADK50" s="17"/>
      <c r="ADL50" s="17"/>
      <c r="ADM50" s="17"/>
      <c r="ADN50" s="17"/>
      <c r="ADO50" s="17"/>
      <c r="ADP50" s="17"/>
      <c r="ADQ50" s="17"/>
      <c r="ADR50" s="17"/>
      <c r="ADS50" s="17"/>
      <c r="ADT50" s="17"/>
      <c r="ADU50" s="17"/>
      <c r="ADV50" s="17"/>
      <c r="ADW50" s="17"/>
      <c r="ADX50" s="17"/>
      <c r="ADY50" s="17"/>
      <c r="ADZ50" s="17"/>
      <c r="AEA50" s="17"/>
      <c r="AEB50" s="17"/>
      <c r="AEC50" s="17"/>
      <c r="AED50" s="17"/>
      <c r="AEE50" s="17"/>
      <c r="AEF50" s="17"/>
      <c r="AEG50" s="17"/>
      <c r="AEH50" s="17"/>
      <c r="AEI50" s="17"/>
      <c r="AEJ50" s="17"/>
      <c r="AEK50" s="17"/>
      <c r="AEL50" s="17"/>
      <c r="AEM50" s="17"/>
      <c r="AEN50" s="17"/>
      <c r="AEO50" s="17"/>
      <c r="AEP50" s="17"/>
      <c r="AEQ50" s="17"/>
      <c r="AER50" s="17"/>
      <c r="AES50" s="17"/>
      <c r="AET50" s="17"/>
      <c r="AEU50" s="17"/>
      <c r="AEV50" s="17"/>
      <c r="AEW50" s="17"/>
      <c r="AEX50" s="17"/>
      <c r="AEY50" s="17"/>
      <c r="AEZ50" s="17"/>
      <c r="AFA50" s="17"/>
      <c r="AFB50" s="17"/>
      <c r="AFC50" s="17"/>
      <c r="AFD50" s="17"/>
      <c r="AFE50" s="17"/>
      <c r="AFF50" s="17"/>
      <c r="AFG50" s="17"/>
      <c r="AFH50" s="17"/>
      <c r="AFI50" s="17"/>
      <c r="AFJ50" s="17"/>
      <c r="AFK50" s="17"/>
      <c r="AFL50" s="17"/>
      <c r="AFM50" s="17"/>
      <c r="AFN50" s="17"/>
      <c r="AFO50" s="17"/>
      <c r="AFP50" s="17"/>
      <c r="AFQ50" s="17"/>
      <c r="AFR50" s="17"/>
      <c r="AFS50" s="17"/>
      <c r="AFT50" s="17"/>
      <c r="AFU50" s="17"/>
      <c r="AFV50" s="17"/>
      <c r="AFW50" s="17"/>
      <c r="AFX50" s="17"/>
      <c r="AFY50" s="17"/>
      <c r="AFZ50" s="17"/>
      <c r="AGA50" s="17"/>
      <c r="AGB50" s="17"/>
      <c r="AGC50" s="17"/>
      <c r="AGD50" s="17"/>
      <c r="AGE50" s="17"/>
      <c r="AGF50" s="17"/>
      <c r="AGG50" s="17"/>
      <c r="AGH50" s="17"/>
      <c r="AGI50" s="17"/>
      <c r="AGJ50" s="17"/>
      <c r="AGK50" s="17"/>
      <c r="AGL50" s="17"/>
      <c r="AGM50" s="17"/>
      <c r="AGN50" s="17"/>
      <c r="AGO50" s="17"/>
      <c r="AGP50" s="17"/>
      <c r="AGQ50" s="17"/>
      <c r="AGR50" s="17"/>
      <c r="AGS50" s="17"/>
      <c r="AGT50" s="17"/>
      <c r="AGU50" s="17"/>
      <c r="AGV50" s="17"/>
      <c r="AGW50" s="17"/>
      <c r="AGX50" s="17"/>
      <c r="AGY50" s="17"/>
      <c r="AGZ50" s="17"/>
      <c r="AHA50" s="17"/>
      <c r="AHB50" s="17"/>
      <c r="AHC50" s="17"/>
      <c r="AHD50" s="17"/>
      <c r="AHE50" s="17"/>
      <c r="AHF50" s="17"/>
      <c r="AHG50" s="17"/>
      <c r="AHH50" s="17"/>
      <c r="AHI50" s="17"/>
      <c r="AHJ50" s="17"/>
      <c r="AHK50" s="17"/>
      <c r="AHL50" s="17"/>
      <c r="AHM50" s="17"/>
      <c r="AHN50" s="17"/>
      <c r="AHO50" s="17"/>
      <c r="AHP50" s="17"/>
      <c r="AHQ50" s="17"/>
      <c r="AHR50" s="17"/>
      <c r="AHS50" s="17"/>
      <c r="AHT50" s="17"/>
      <c r="AHU50" s="17"/>
      <c r="AHV50" s="17"/>
      <c r="AHW50" s="17"/>
      <c r="AHX50" s="17"/>
      <c r="AHY50" s="17"/>
      <c r="AHZ50" s="17"/>
      <c r="AIA50" s="17"/>
      <c r="AIB50" s="17"/>
      <c r="AIC50" s="17"/>
      <c r="AID50" s="17"/>
      <c r="AIE50" s="17"/>
      <c r="AIF50" s="17"/>
      <c r="AIG50" s="17"/>
      <c r="AIH50" s="17"/>
      <c r="AII50" s="17"/>
      <c r="AIJ50" s="17"/>
      <c r="AIK50" s="17"/>
      <c r="AIL50" s="17"/>
      <c r="AIM50" s="17"/>
      <c r="AIN50" s="17"/>
      <c r="AIO50" s="17"/>
      <c r="AIP50" s="17"/>
      <c r="AIQ50" s="17"/>
      <c r="AIR50" s="17"/>
      <c r="AIS50" s="17"/>
      <c r="AIT50" s="17"/>
      <c r="AIU50" s="17"/>
      <c r="AIV50" s="17"/>
      <c r="AIW50" s="17"/>
      <c r="AIX50" s="17"/>
      <c r="AIY50" s="17"/>
      <c r="AIZ50" s="17"/>
      <c r="AJA50" s="17"/>
      <c r="AJB50" s="17"/>
      <c r="AJC50" s="17"/>
      <c r="AJD50" s="17"/>
      <c r="AJE50" s="17"/>
      <c r="AJF50" s="17"/>
      <c r="AJG50" s="17"/>
      <c r="AJH50" s="17"/>
      <c r="AJI50" s="17"/>
      <c r="AJJ50" s="17"/>
      <c r="AJK50" s="17"/>
      <c r="AJL50" s="17"/>
      <c r="AJM50" s="17"/>
      <c r="AJN50" s="17"/>
      <c r="AJO50" s="17"/>
      <c r="AJP50" s="17"/>
      <c r="AJQ50" s="17"/>
      <c r="AJR50" s="17"/>
      <c r="AJS50" s="17"/>
      <c r="AJT50" s="17"/>
      <c r="AJU50" s="17"/>
      <c r="AJV50" s="17"/>
      <c r="AJW50" s="17"/>
      <c r="AJX50" s="17"/>
      <c r="AJY50" s="17"/>
      <c r="AJZ50" s="17"/>
      <c r="AKA50" s="17"/>
      <c r="AKB50" s="17"/>
      <c r="AKC50" s="17"/>
      <c r="AKD50" s="17"/>
      <c r="AKE50" s="17"/>
      <c r="AKF50" s="17"/>
      <c r="AKG50" s="17"/>
      <c r="AKH50" s="17"/>
      <c r="AKI50" s="17"/>
      <c r="AKJ50" s="17"/>
      <c r="AKK50" s="17"/>
      <c r="AKL50" s="17"/>
      <c r="AKM50" s="17"/>
      <c r="AKN50" s="17"/>
      <c r="AKO50" s="17"/>
      <c r="AKP50" s="17"/>
      <c r="AKQ50" s="17"/>
      <c r="AKR50" s="17"/>
      <c r="AKS50" s="17"/>
      <c r="AKT50" s="17"/>
      <c r="AKU50" s="17"/>
      <c r="AKV50" s="17"/>
      <c r="AKW50" s="17"/>
      <c r="AKX50" s="17"/>
      <c r="AKY50" s="17"/>
      <c r="AKZ50" s="17"/>
      <c r="ALA50" s="17"/>
      <c r="ALB50" s="17"/>
      <c r="ALC50" s="17"/>
      <c r="ALD50" s="17"/>
      <c r="ALE50" s="17"/>
      <c r="ALF50" s="17"/>
      <c r="ALG50" s="17"/>
      <c r="ALH50" s="17"/>
      <c r="ALI50" s="17"/>
      <c r="ALJ50" s="17"/>
      <c r="ALK50" s="17"/>
      <c r="ALL50" s="17"/>
      <c r="ALM50" s="17"/>
      <c r="ALN50" s="17"/>
      <c r="ALO50" s="17"/>
      <c r="ALP50" s="17"/>
      <c r="ALQ50" s="17"/>
      <c r="ALR50" s="17"/>
      <c r="ALS50" s="17"/>
      <c r="ALT50" s="17"/>
      <c r="ALU50" s="17"/>
    </row>
    <row r="53" spans="1:1009" ht="15.75">
      <c r="B53" s="342" t="s">
        <v>343</v>
      </c>
      <c r="C53" s="342"/>
      <c r="D53" s="342"/>
      <c r="E53" s="342"/>
      <c r="F53" s="342"/>
      <c r="G53" s="342"/>
      <c r="H53" s="342"/>
      <c r="I53" s="342"/>
      <c r="J53" s="342"/>
      <c r="K53" s="342"/>
      <c r="L53" s="342"/>
      <c r="N53" s="342" t="s">
        <v>344</v>
      </c>
      <c r="O53" s="342"/>
      <c r="P53" s="342"/>
      <c r="Q53" s="342"/>
      <c r="R53" s="342"/>
      <c r="S53" s="342"/>
      <c r="T53" s="342"/>
      <c r="U53" s="342"/>
      <c r="V53" s="342"/>
      <c r="W53" s="342"/>
      <c r="X53" s="342"/>
    </row>
    <row r="54" spans="1:1009" s="14" customFormat="1" ht="25.5" customHeight="1">
      <c r="B54" s="350" t="s">
        <v>343</v>
      </c>
      <c r="C54" s="350" t="s">
        <v>302</v>
      </c>
      <c r="D54" s="350" t="s">
        <v>303</v>
      </c>
      <c r="E54" s="350" t="s">
        <v>304</v>
      </c>
      <c r="F54" s="350" t="s">
        <v>305</v>
      </c>
      <c r="G54" s="350" t="s">
        <v>306</v>
      </c>
      <c r="H54" s="350" t="s">
        <v>307</v>
      </c>
      <c r="I54" s="350" t="s">
        <v>345</v>
      </c>
      <c r="J54" s="350" t="s">
        <v>309</v>
      </c>
      <c r="K54" s="350" t="s">
        <v>310</v>
      </c>
      <c r="L54" s="350" t="s">
        <v>311</v>
      </c>
      <c r="N54" s="350" t="s">
        <v>343</v>
      </c>
      <c r="O54" s="350" t="s">
        <v>302</v>
      </c>
      <c r="P54" s="350" t="s">
        <v>303</v>
      </c>
      <c r="Q54" s="350" t="s">
        <v>304</v>
      </c>
      <c r="R54" s="350" t="s">
        <v>305</v>
      </c>
      <c r="S54" s="350" t="s">
        <v>306</v>
      </c>
      <c r="T54" s="350" t="s">
        <v>307</v>
      </c>
      <c r="U54" s="350" t="s">
        <v>345</v>
      </c>
      <c r="V54" s="350" t="s">
        <v>309</v>
      </c>
      <c r="W54" s="350" t="s">
        <v>310</v>
      </c>
      <c r="X54" s="350" t="s">
        <v>311</v>
      </c>
    </row>
    <row r="55" spans="1:1009" s="14" customFormat="1" ht="12.75">
      <c r="B55" s="350"/>
      <c r="C55" s="350"/>
      <c r="D55" s="350"/>
      <c r="E55" s="350"/>
      <c r="F55" s="350"/>
      <c r="G55" s="350"/>
      <c r="H55" s="350"/>
      <c r="I55" s="350"/>
      <c r="J55" s="350"/>
      <c r="K55" s="350"/>
      <c r="L55" s="350"/>
      <c r="N55" s="350"/>
      <c r="O55" s="350"/>
      <c r="P55" s="350"/>
      <c r="Q55" s="350"/>
      <c r="R55" s="350"/>
      <c r="S55" s="350"/>
      <c r="T55" s="350"/>
      <c r="U55" s="350"/>
      <c r="V55" s="350"/>
      <c r="W55" s="350"/>
      <c r="X55" s="350"/>
    </row>
    <row r="56" spans="1:1009">
      <c r="A56" s="17"/>
      <c r="B56" s="35" t="s">
        <v>343</v>
      </c>
      <c r="C56" s="20" t="s">
        <v>60</v>
      </c>
      <c r="D56" s="21"/>
      <c r="E56" s="22"/>
      <c r="F56" s="21"/>
      <c r="G56" s="22"/>
      <c r="H56" s="21"/>
      <c r="I56" s="129">
        <v>0.3</v>
      </c>
      <c r="J56" s="21">
        <f>L36*(1+I56)</f>
        <v>2.7300000000000004</v>
      </c>
      <c r="K56" s="25"/>
      <c r="L56" s="26">
        <f>J56*D56</f>
        <v>0</v>
      </c>
      <c r="M56" s="17"/>
      <c r="N56" s="35" t="s">
        <v>343</v>
      </c>
      <c r="O56" s="20" t="s">
        <v>60</v>
      </c>
      <c r="P56" s="21"/>
      <c r="Q56" s="22"/>
      <c r="R56" s="21"/>
      <c r="S56" s="22"/>
      <c r="T56" s="21"/>
      <c r="U56" s="129">
        <v>0.3</v>
      </c>
      <c r="V56" s="21">
        <f>X36*(1+U56)</f>
        <v>1.4976000000000003</v>
      </c>
      <c r="W56" s="25"/>
      <c r="X56" s="26">
        <f>V56</f>
        <v>1.4976000000000003</v>
      </c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  <c r="IN56" s="17"/>
      <c r="IO56" s="17"/>
      <c r="IP56" s="17"/>
      <c r="IQ56" s="17"/>
      <c r="IR56" s="17"/>
      <c r="IS56" s="17"/>
      <c r="IT56" s="17"/>
      <c r="IU56" s="17"/>
      <c r="IV56" s="17"/>
      <c r="IW56" s="17"/>
      <c r="IX56" s="17"/>
      <c r="IY56" s="17"/>
      <c r="IZ56" s="17"/>
      <c r="JA56" s="17"/>
      <c r="JB56" s="17"/>
      <c r="JC56" s="17"/>
      <c r="JD56" s="17"/>
      <c r="JE56" s="17"/>
      <c r="JF56" s="17"/>
      <c r="JG56" s="17"/>
      <c r="JH56" s="17"/>
      <c r="JI56" s="17"/>
      <c r="JJ56" s="17"/>
      <c r="JK56" s="17"/>
      <c r="JL56" s="17"/>
      <c r="JM56" s="17"/>
      <c r="JN56" s="17"/>
      <c r="JO56" s="17"/>
      <c r="JP56" s="17"/>
      <c r="JQ56" s="17"/>
      <c r="JR56" s="17"/>
      <c r="JS56" s="17"/>
      <c r="JT56" s="17"/>
      <c r="JU56" s="17"/>
      <c r="JV56" s="17"/>
      <c r="JW56" s="17"/>
      <c r="JX56" s="17"/>
      <c r="JY56" s="17"/>
      <c r="JZ56" s="17"/>
      <c r="KA56" s="17"/>
      <c r="KB56" s="17"/>
      <c r="KC56" s="17"/>
      <c r="KD56" s="17"/>
      <c r="KE56" s="17"/>
      <c r="KF56" s="17"/>
      <c r="KG56" s="17"/>
      <c r="KH56" s="17"/>
      <c r="KI56" s="17"/>
      <c r="KJ56" s="17"/>
      <c r="KK56" s="17"/>
      <c r="KL56" s="17"/>
      <c r="KM56" s="17"/>
      <c r="KN56" s="17"/>
      <c r="KO56" s="17"/>
      <c r="KP56" s="17"/>
      <c r="KQ56" s="17"/>
      <c r="KR56" s="17"/>
      <c r="KS56" s="17"/>
      <c r="KT56" s="17"/>
      <c r="KU56" s="17"/>
      <c r="KV56" s="17"/>
      <c r="KW56" s="17"/>
      <c r="KX56" s="17"/>
      <c r="KY56" s="17"/>
      <c r="KZ56" s="17"/>
      <c r="LA56" s="17"/>
      <c r="LB56" s="17"/>
      <c r="LC56" s="17"/>
      <c r="LD56" s="17"/>
      <c r="LE56" s="17"/>
      <c r="LF56" s="17"/>
      <c r="LG56" s="17"/>
      <c r="LH56" s="17"/>
      <c r="LI56" s="17"/>
      <c r="LJ56" s="17"/>
      <c r="LK56" s="17"/>
      <c r="LL56" s="17"/>
      <c r="LM56" s="17"/>
      <c r="LN56" s="17"/>
      <c r="LO56" s="17"/>
      <c r="LP56" s="17"/>
      <c r="LQ56" s="17"/>
      <c r="LR56" s="17"/>
      <c r="LS56" s="17"/>
      <c r="LT56" s="17"/>
      <c r="LU56" s="17"/>
      <c r="LV56" s="17"/>
      <c r="LW56" s="17"/>
      <c r="LX56" s="17"/>
      <c r="LY56" s="17"/>
      <c r="LZ56" s="17"/>
      <c r="MA56" s="17"/>
      <c r="MB56" s="17"/>
      <c r="MC56" s="17"/>
      <c r="MD56" s="17"/>
      <c r="ME56" s="17"/>
      <c r="MF56" s="17"/>
      <c r="MG56" s="17"/>
      <c r="MH56" s="17"/>
      <c r="MI56" s="17"/>
      <c r="MJ56" s="17"/>
      <c r="MK56" s="17"/>
      <c r="ML56" s="17"/>
      <c r="MM56" s="17"/>
      <c r="MN56" s="17"/>
      <c r="MO56" s="17"/>
      <c r="MP56" s="17"/>
      <c r="MQ56" s="17"/>
      <c r="MR56" s="17"/>
      <c r="MS56" s="17"/>
      <c r="MT56" s="17"/>
      <c r="MU56" s="17"/>
      <c r="MV56" s="17"/>
      <c r="MW56" s="17"/>
      <c r="MX56" s="17"/>
      <c r="MY56" s="17"/>
      <c r="MZ56" s="17"/>
      <c r="NA56" s="17"/>
      <c r="NB56" s="17"/>
      <c r="NC56" s="17"/>
      <c r="ND56" s="17"/>
      <c r="NE56" s="17"/>
      <c r="NF56" s="17"/>
      <c r="NG56" s="17"/>
      <c r="NH56" s="17"/>
      <c r="NI56" s="17"/>
      <c r="NJ56" s="17"/>
      <c r="NK56" s="17"/>
      <c r="NL56" s="17"/>
      <c r="NM56" s="17"/>
      <c r="NN56" s="17"/>
      <c r="NO56" s="17"/>
      <c r="NP56" s="17"/>
      <c r="NQ56" s="17"/>
      <c r="NR56" s="17"/>
      <c r="NS56" s="17"/>
      <c r="NT56" s="17"/>
      <c r="NU56" s="17"/>
      <c r="NV56" s="17"/>
      <c r="NW56" s="17"/>
      <c r="NX56" s="17"/>
      <c r="NY56" s="17"/>
      <c r="NZ56" s="17"/>
      <c r="OA56" s="17"/>
      <c r="OB56" s="17"/>
      <c r="OC56" s="17"/>
      <c r="OD56" s="17"/>
      <c r="OE56" s="17"/>
      <c r="OF56" s="17"/>
      <c r="OG56" s="17"/>
      <c r="OH56" s="17"/>
      <c r="OI56" s="17"/>
      <c r="OJ56" s="17"/>
      <c r="OK56" s="17"/>
      <c r="OL56" s="17"/>
      <c r="OM56" s="17"/>
      <c r="ON56" s="17"/>
      <c r="OO56" s="17"/>
      <c r="OP56" s="17"/>
      <c r="OQ56" s="17"/>
      <c r="OR56" s="17"/>
      <c r="OS56" s="17"/>
      <c r="OT56" s="17"/>
      <c r="OU56" s="17"/>
      <c r="OV56" s="17"/>
      <c r="OW56" s="17"/>
      <c r="OX56" s="17"/>
      <c r="OY56" s="17"/>
      <c r="OZ56" s="17"/>
      <c r="PA56" s="17"/>
      <c r="PB56" s="17"/>
      <c r="PC56" s="17"/>
      <c r="PD56" s="17"/>
      <c r="PE56" s="17"/>
      <c r="PF56" s="17"/>
      <c r="PG56" s="17"/>
      <c r="PH56" s="17"/>
      <c r="PI56" s="17"/>
      <c r="PJ56" s="17"/>
      <c r="PK56" s="17"/>
      <c r="PL56" s="17"/>
      <c r="PM56" s="17"/>
      <c r="PN56" s="17"/>
      <c r="PO56" s="17"/>
      <c r="PP56" s="17"/>
      <c r="PQ56" s="17"/>
      <c r="PR56" s="17"/>
      <c r="PS56" s="17"/>
      <c r="PT56" s="17"/>
      <c r="PU56" s="17"/>
      <c r="PV56" s="17"/>
      <c r="PW56" s="17"/>
      <c r="PX56" s="17"/>
      <c r="PY56" s="17"/>
      <c r="PZ56" s="17"/>
      <c r="QA56" s="17"/>
      <c r="QB56" s="17"/>
      <c r="QC56" s="17"/>
      <c r="QD56" s="17"/>
      <c r="QE56" s="17"/>
      <c r="QF56" s="17"/>
      <c r="QG56" s="17"/>
      <c r="QH56" s="17"/>
      <c r="QI56" s="17"/>
      <c r="QJ56" s="17"/>
      <c r="QK56" s="17"/>
      <c r="QL56" s="17"/>
      <c r="QM56" s="17"/>
      <c r="QN56" s="17"/>
      <c r="QO56" s="17"/>
      <c r="QP56" s="17"/>
      <c r="QQ56" s="17"/>
      <c r="QR56" s="17"/>
      <c r="QS56" s="17"/>
      <c r="QT56" s="17"/>
      <c r="QU56" s="17"/>
      <c r="QV56" s="17"/>
      <c r="QW56" s="17"/>
      <c r="QX56" s="17"/>
      <c r="QY56" s="17"/>
      <c r="QZ56" s="17"/>
      <c r="RA56" s="17"/>
      <c r="RB56" s="17"/>
      <c r="RC56" s="17"/>
      <c r="RD56" s="17"/>
      <c r="RE56" s="17"/>
      <c r="RF56" s="17"/>
      <c r="RG56" s="17"/>
      <c r="RH56" s="17"/>
      <c r="RI56" s="17"/>
      <c r="RJ56" s="17"/>
      <c r="RK56" s="17"/>
      <c r="RL56" s="17"/>
      <c r="RM56" s="17"/>
      <c r="RN56" s="17"/>
      <c r="RO56" s="17"/>
      <c r="RP56" s="17"/>
      <c r="RQ56" s="17"/>
      <c r="RR56" s="17"/>
      <c r="RS56" s="17"/>
      <c r="RT56" s="17"/>
      <c r="RU56" s="17"/>
      <c r="RV56" s="17"/>
      <c r="RW56" s="17"/>
      <c r="RX56" s="17"/>
      <c r="RY56" s="17"/>
      <c r="RZ56" s="17"/>
      <c r="SA56" s="17"/>
      <c r="SB56" s="17"/>
      <c r="SC56" s="17"/>
      <c r="SD56" s="17"/>
      <c r="SE56" s="17"/>
      <c r="SF56" s="17"/>
      <c r="SG56" s="17"/>
      <c r="SH56" s="17"/>
      <c r="SI56" s="17"/>
      <c r="SJ56" s="17"/>
      <c r="SK56" s="17"/>
      <c r="SL56" s="17"/>
      <c r="SM56" s="17"/>
      <c r="SN56" s="17"/>
      <c r="SO56" s="17"/>
      <c r="SP56" s="17"/>
      <c r="SQ56" s="17"/>
      <c r="SR56" s="17"/>
      <c r="SS56" s="17"/>
      <c r="ST56" s="17"/>
      <c r="SU56" s="17"/>
      <c r="SV56" s="17"/>
      <c r="SW56" s="17"/>
      <c r="SX56" s="17"/>
      <c r="SY56" s="17"/>
      <c r="SZ56" s="17"/>
      <c r="TA56" s="17"/>
      <c r="TB56" s="17"/>
      <c r="TC56" s="17"/>
      <c r="TD56" s="17"/>
      <c r="TE56" s="17"/>
      <c r="TF56" s="17"/>
      <c r="TG56" s="17"/>
      <c r="TH56" s="17"/>
      <c r="TI56" s="17"/>
      <c r="TJ56" s="17"/>
      <c r="TK56" s="17"/>
      <c r="TL56" s="17"/>
      <c r="TM56" s="17"/>
      <c r="TN56" s="17"/>
      <c r="TO56" s="17"/>
      <c r="TP56" s="17"/>
      <c r="TQ56" s="17"/>
      <c r="TR56" s="17"/>
      <c r="TS56" s="17"/>
      <c r="TT56" s="17"/>
      <c r="TU56" s="17"/>
      <c r="TV56" s="17"/>
      <c r="TW56" s="17"/>
      <c r="TX56" s="17"/>
      <c r="TY56" s="17"/>
      <c r="TZ56" s="17"/>
      <c r="UA56" s="17"/>
      <c r="UB56" s="17"/>
      <c r="UC56" s="17"/>
      <c r="UD56" s="17"/>
      <c r="UE56" s="17"/>
      <c r="UF56" s="17"/>
      <c r="UG56" s="17"/>
      <c r="UH56" s="17"/>
      <c r="UI56" s="17"/>
      <c r="UJ56" s="17"/>
      <c r="UK56" s="17"/>
      <c r="UL56" s="17"/>
      <c r="UM56" s="17"/>
      <c r="UN56" s="17"/>
      <c r="UO56" s="17"/>
      <c r="UP56" s="17"/>
      <c r="UQ56" s="17"/>
      <c r="UR56" s="17"/>
      <c r="US56" s="17"/>
      <c r="UT56" s="17"/>
      <c r="UU56" s="17"/>
      <c r="UV56" s="17"/>
      <c r="UW56" s="17"/>
      <c r="UX56" s="17"/>
      <c r="UY56" s="17"/>
      <c r="UZ56" s="17"/>
      <c r="VA56" s="17"/>
      <c r="VB56" s="17"/>
      <c r="VC56" s="17"/>
      <c r="VD56" s="17"/>
      <c r="VE56" s="17"/>
      <c r="VF56" s="17"/>
      <c r="VG56" s="17"/>
      <c r="VH56" s="17"/>
      <c r="VI56" s="17"/>
      <c r="VJ56" s="17"/>
      <c r="VK56" s="17"/>
      <c r="VL56" s="17"/>
      <c r="VM56" s="17"/>
      <c r="VN56" s="17"/>
      <c r="VO56" s="17"/>
      <c r="VP56" s="17"/>
      <c r="VQ56" s="17"/>
      <c r="VR56" s="17"/>
      <c r="VS56" s="17"/>
      <c r="VT56" s="17"/>
      <c r="VU56" s="17"/>
      <c r="VV56" s="17"/>
      <c r="VW56" s="17"/>
      <c r="VX56" s="17"/>
      <c r="VY56" s="17"/>
      <c r="VZ56" s="17"/>
      <c r="WA56" s="17"/>
      <c r="WB56" s="17"/>
      <c r="WC56" s="17"/>
      <c r="WD56" s="17"/>
      <c r="WE56" s="17"/>
      <c r="WF56" s="17"/>
      <c r="WG56" s="17"/>
      <c r="WH56" s="17"/>
      <c r="WI56" s="17"/>
      <c r="WJ56" s="17"/>
      <c r="WK56" s="17"/>
      <c r="WL56" s="17"/>
      <c r="WM56" s="17"/>
      <c r="WN56" s="17"/>
      <c r="WO56" s="17"/>
      <c r="WP56" s="17"/>
      <c r="WQ56" s="17"/>
      <c r="WR56" s="17"/>
      <c r="WS56" s="17"/>
      <c r="WT56" s="17"/>
      <c r="WU56" s="17"/>
      <c r="WV56" s="17"/>
      <c r="WW56" s="17"/>
      <c r="WX56" s="17"/>
      <c r="WY56" s="17"/>
      <c r="WZ56" s="17"/>
      <c r="XA56" s="17"/>
      <c r="XB56" s="17"/>
      <c r="XC56" s="17"/>
      <c r="XD56" s="17"/>
      <c r="XE56" s="17"/>
      <c r="XF56" s="17"/>
      <c r="XG56" s="17"/>
      <c r="XH56" s="17"/>
      <c r="XI56" s="17"/>
      <c r="XJ56" s="17"/>
      <c r="XK56" s="17"/>
      <c r="XL56" s="17"/>
      <c r="XM56" s="17"/>
      <c r="XN56" s="17"/>
      <c r="XO56" s="17"/>
      <c r="XP56" s="17"/>
      <c r="XQ56" s="17"/>
      <c r="XR56" s="17"/>
      <c r="XS56" s="17"/>
      <c r="XT56" s="17"/>
      <c r="XU56" s="17"/>
      <c r="XV56" s="17"/>
      <c r="XW56" s="17"/>
      <c r="XX56" s="17"/>
      <c r="XY56" s="17"/>
      <c r="XZ56" s="17"/>
      <c r="YA56" s="17"/>
      <c r="YB56" s="17"/>
      <c r="YC56" s="17"/>
      <c r="YD56" s="17"/>
      <c r="YE56" s="17"/>
      <c r="YF56" s="17"/>
      <c r="YG56" s="17"/>
      <c r="YH56" s="17"/>
      <c r="YI56" s="17"/>
      <c r="YJ56" s="17"/>
      <c r="YK56" s="17"/>
      <c r="YL56" s="17"/>
      <c r="YM56" s="17"/>
      <c r="YN56" s="17"/>
      <c r="YO56" s="17"/>
      <c r="YP56" s="17"/>
      <c r="YQ56" s="17"/>
      <c r="YR56" s="17"/>
      <c r="YS56" s="17"/>
      <c r="YT56" s="17"/>
      <c r="YU56" s="17"/>
      <c r="YV56" s="17"/>
      <c r="YW56" s="17"/>
      <c r="YX56" s="17"/>
      <c r="YY56" s="17"/>
      <c r="YZ56" s="17"/>
      <c r="ZA56" s="17"/>
      <c r="ZB56" s="17"/>
      <c r="ZC56" s="17"/>
      <c r="ZD56" s="17"/>
      <c r="ZE56" s="17"/>
      <c r="ZF56" s="17"/>
      <c r="ZG56" s="17"/>
      <c r="ZH56" s="17"/>
      <c r="ZI56" s="17"/>
      <c r="ZJ56" s="17"/>
      <c r="ZK56" s="17"/>
      <c r="ZL56" s="17"/>
      <c r="ZM56" s="17"/>
      <c r="ZN56" s="17"/>
      <c r="ZO56" s="17"/>
      <c r="ZP56" s="17"/>
      <c r="ZQ56" s="17"/>
      <c r="ZR56" s="17"/>
      <c r="ZS56" s="17"/>
      <c r="ZT56" s="17"/>
      <c r="ZU56" s="17"/>
      <c r="ZV56" s="17"/>
      <c r="ZW56" s="17"/>
      <c r="ZX56" s="17"/>
      <c r="ZY56" s="17"/>
      <c r="ZZ56" s="17"/>
      <c r="AAA56" s="17"/>
      <c r="AAB56" s="17"/>
      <c r="AAC56" s="17"/>
      <c r="AAD56" s="17"/>
      <c r="AAE56" s="17"/>
      <c r="AAF56" s="17"/>
      <c r="AAG56" s="17"/>
      <c r="AAH56" s="17"/>
      <c r="AAI56" s="17"/>
      <c r="AAJ56" s="17"/>
      <c r="AAK56" s="17"/>
      <c r="AAL56" s="17"/>
      <c r="AAM56" s="17"/>
      <c r="AAN56" s="17"/>
      <c r="AAO56" s="17"/>
      <c r="AAP56" s="17"/>
      <c r="AAQ56" s="17"/>
      <c r="AAR56" s="17"/>
      <c r="AAS56" s="17"/>
      <c r="AAT56" s="17"/>
      <c r="AAU56" s="17"/>
      <c r="AAV56" s="17"/>
      <c r="AAW56" s="17"/>
      <c r="AAX56" s="17"/>
      <c r="AAY56" s="17"/>
      <c r="AAZ56" s="17"/>
      <c r="ABA56" s="17"/>
      <c r="ABB56" s="17"/>
      <c r="ABC56" s="17"/>
      <c r="ABD56" s="17"/>
      <c r="ABE56" s="17"/>
      <c r="ABF56" s="17"/>
      <c r="ABG56" s="17"/>
      <c r="ABH56" s="17"/>
      <c r="ABI56" s="17"/>
      <c r="ABJ56" s="17"/>
      <c r="ABK56" s="17"/>
      <c r="ABL56" s="17"/>
      <c r="ABM56" s="17"/>
      <c r="ABN56" s="17"/>
      <c r="ABO56" s="17"/>
      <c r="ABP56" s="17"/>
      <c r="ABQ56" s="17"/>
      <c r="ABR56" s="17"/>
      <c r="ABS56" s="17"/>
      <c r="ABT56" s="17"/>
      <c r="ABU56" s="17"/>
      <c r="ABV56" s="17"/>
      <c r="ABW56" s="17"/>
      <c r="ABX56" s="17"/>
      <c r="ABY56" s="17"/>
      <c r="ABZ56" s="17"/>
      <c r="ACA56" s="17"/>
      <c r="ACB56" s="17"/>
      <c r="ACC56" s="17"/>
      <c r="ACD56" s="17"/>
      <c r="ACE56" s="17"/>
      <c r="ACF56" s="17"/>
      <c r="ACG56" s="17"/>
      <c r="ACH56" s="17"/>
      <c r="ACI56" s="17"/>
      <c r="ACJ56" s="17"/>
      <c r="ACK56" s="17"/>
      <c r="ACL56" s="17"/>
      <c r="ACM56" s="17"/>
      <c r="ACN56" s="17"/>
      <c r="ACO56" s="17"/>
      <c r="ACP56" s="17"/>
      <c r="ACQ56" s="17"/>
      <c r="ACR56" s="17"/>
      <c r="ACS56" s="17"/>
      <c r="ACT56" s="17"/>
      <c r="ACU56" s="17"/>
      <c r="ACV56" s="17"/>
      <c r="ACW56" s="17"/>
      <c r="ACX56" s="17"/>
      <c r="ACY56" s="17"/>
      <c r="ACZ56" s="17"/>
      <c r="ADA56" s="17"/>
      <c r="ADB56" s="17"/>
      <c r="ADC56" s="17"/>
      <c r="ADD56" s="17"/>
      <c r="ADE56" s="17"/>
      <c r="ADF56" s="17"/>
      <c r="ADG56" s="17"/>
      <c r="ADH56" s="17"/>
      <c r="ADI56" s="17"/>
      <c r="ADJ56" s="17"/>
      <c r="ADK56" s="17"/>
      <c r="ADL56" s="17"/>
      <c r="ADM56" s="17"/>
      <c r="ADN56" s="17"/>
      <c r="ADO56" s="17"/>
      <c r="ADP56" s="17"/>
      <c r="ADQ56" s="17"/>
      <c r="ADR56" s="17"/>
      <c r="ADS56" s="17"/>
      <c r="ADT56" s="17"/>
      <c r="ADU56" s="17"/>
      <c r="ADV56" s="17"/>
      <c r="ADW56" s="17"/>
      <c r="ADX56" s="17"/>
      <c r="ADY56" s="17"/>
      <c r="ADZ56" s="17"/>
      <c r="AEA56" s="17"/>
      <c r="AEB56" s="17"/>
      <c r="AEC56" s="17"/>
      <c r="AED56" s="17"/>
      <c r="AEE56" s="17"/>
      <c r="AEF56" s="17"/>
      <c r="AEG56" s="17"/>
      <c r="AEH56" s="17"/>
      <c r="AEI56" s="17"/>
      <c r="AEJ56" s="17"/>
      <c r="AEK56" s="17"/>
      <c r="AEL56" s="17"/>
      <c r="AEM56" s="17"/>
      <c r="AEN56" s="17"/>
      <c r="AEO56" s="17"/>
      <c r="AEP56" s="17"/>
      <c r="AEQ56" s="17"/>
      <c r="AER56" s="17"/>
      <c r="AES56" s="17"/>
      <c r="AET56" s="17"/>
      <c r="AEU56" s="17"/>
      <c r="AEV56" s="17"/>
      <c r="AEW56" s="17"/>
      <c r="AEX56" s="17"/>
      <c r="AEY56" s="17"/>
      <c r="AEZ56" s="17"/>
      <c r="AFA56" s="17"/>
      <c r="AFB56" s="17"/>
      <c r="AFC56" s="17"/>
      <c r="AFD56" s="17"/>
      <c r="AFE56" s="17"/>
      <c r="AFF56" s="17"/>
      <c r="AFG56" s="17"/>
      <c r="AFH56" s="17"/>
      <c r="AFI56" s="17"/>
      <c r="AFJ56" s="17"/>
      <c r="AFK56" s="17"/>
      <c r="AFL56" s="17"/>
      <c r="AFM56" s="17"/>
      <c r="AFN56" s="17"/>
      <c r="AFO56" s="17"/>
      <c r="AFP56" s="17"/>
      <c r="AFQ56" s="17"/>
      <c r="AFR56" s="17"/>
      <c r="AFS56" s="17"/>
      <c r="AFT56" s="17"/>
      <c r="AFU56" s="17"/>
      <c r="AFV56" s="17"/>
      <c r="AFW56" s="17"/>
      <c r="AFX56" s="17"/>
      <c r="AFY56" s="17"/>
      <c r="AFZ56" s="17"/>
      <c r="AGA56" s="17"/>
      <c r="AGB56" s="17"/>
      <c r="AGC56" s="17"/>
      <c r="AGD56" s="17"/>
      <c r="AGE56" s="17"/>
      <c r="AGF56" s="17"/>
      <c r="AGG56" s="17"/>
      <c r="AGH56" s="17"/>
      <c r="AGI56" s="17"/>
      <c r="AGJ56" s="17"/>
      <c r="AGK56" s="17"/>
      <c r="AGL56" s="17"/>
      <c r="AGM56" s="17"/>
      <c r="AGN56" s="17"/>
      <c r="AGO56" s="17"/>
      <c r="AGP56" s="17"/>
      <c r="AGQ56" s="17"/>
      <c r="AGR56" s="17"/>
      <c r="AGS56" s="17"/>
      <c r="AGT56" s="17"/>
      <c r="AGU56" s="17"/>
      <c r="AGV56" s="17"/>
      <c r="AGW56" s="17"/>
      <c r="AGX56" s="17"/>
      <c r="AGY56" s="17"/>
      <c r="AGZ56" s="17"/>
      <c r="AHA56" s="17"/>
      <c r="AHB56" s="17"/>
      <c r="AHC56" s="17"/>
      <c r="AHD56" s="17"/>
      <c r="AHE56" s="17"/>
      <c r="AHF56" s="17"/>
      <c r="AHG56" s="17"/>
      <c r="AHH56" s="17"/>
      <c r="AHI56" s="17"/>
      <c r="AHJ56" s="17"/>
      <c r="AHK56" s="17"/>
      <c r="AHL56" s="17"/>
      <c r="AHM56" s="17"/>
      <c r="AHN56" s="17"/>
      <c r="AHO56" s="17"/>
      <c r="AHP56" s="17"/>
      <c r="AHQ56" s="17"/>
      <c r="AHR56" s="17"/>
      <c r="AHS56" s="17"/>
      <c r="AHT56" s="17"/>
      <c r="AHU56" s="17"/>
      <c r="AHV56" s="17"/>
      <c r="AHW56" s="17"/>
      <c r="AHX56" s="17"/>
      <c r="AHY56" s="17"/>
      <c r="AHZ56" s="17"/>
      <c r="AIA56" s="17"/>
      <c r="AIB56" s="17"/>
      <c r="AIC56" s="17"/>
      <c r="AID56" s="17"/>
      <c r="AIE56" s="17"/>
      <c r="AIF56" s="17"/>
      <c r="AIG56" s="17"/>
      <c r="AIH56" s="17"/>
      <c r="AII56" s="17"/>
      <c r="AIJ56" s="17"/>
      <c r="AIK56" s="17"/>
      <c r="AIL56" s="17"/>
      <c r="AIM56" s="17"/>
      <c r="AIN56" s="17"/>
      <c r="AIO56" s="17"/>
      <c r="AIP56" s="17"/>
      <c r="AIQ56" s="17"/>
      <c r="AIR56" s="17"/>
      <c r="AIS56" s="17"/>
      <c r="AIT56" s="17"/>
      <c r="AIU56" s="17"/>
      <c r="AIV56" s="17"/>
      <c r="AIW56" s="17"/>
      <c r="AIX56" s="17"/>
      <c r="AIY56" s="17"/>
      <c r="AIZ56" s="17"/>
      <c r="AJA56" s="17"/>
      <c r="AJB56" s="17"/>
      <c r="AJC56" s="17"/>
      <c r="AJD56" s="17"/>
      <c r="AJE56" s="17"/>
      <c r="AJF56" s="17"/>
      <c r="AJG56" s="17"/>
      <c r="AJH56" s="17"/>
      <c r="AJI56" s="17"/>
      <c r="AJJ56" s="17"/>
      <c r="AJK56" s="17"/>
      <c r="AJL56" s="17"/>
      <c r="AJM56" s="17"/>
      <c r="AJN56" s="17"/>
      <c r="AJO56" s="17"/>
      <c r="AJP56" s="17"/>
      <c r="AJQ56" s="17"/>
      <c r="AJR56" s="17"/>
      <c r="AJS56" s="17"/>
      <c r="AJT56" s="17"/>
      <c r="AJU56" s="17"/>
      <c r="AJV56" s="17"/>
      <c r="AJW56" s="17"/>
      <c r="AJX56" s="17"/>
      <c r="AJY56" s="17"/>
      <c r="AJZ56" s="17"/>
      <c r="AKA56" s="17"/>
      <c r="AKB56" s="17"/>
      <c r="AKC56" s="17"/>
      <c r="AKD56" s="17"/>
      <c r="AKE56" s="17"/>
      <c r="AKF56" s="17"/>
      <c r="AKG56" s="17"/>
      <c r="AKH56" s="17"/>
      <c r="AKI56" s="17"/>
      <c r="AKJ56" s="17"/>
      <c r="AKK56" s="17"/>
      <c r="AKL56" s="17"/>
      <c r="AKM56" s="17"/>
      <c r="AKN56" s="17"/>
      <c r="AKO56" s="17"/>
      <c r="AKP56" s="17"/>
      <c r="AKQ56" s="17"/>
      <c r="AKR56" s="17"/>
      <c r="AKS56" s="17"/>
      <c r="AKT56" s="17"/>
      <c r="AKU56" s="17"/>
      <c r="AKV56" s="17"/>
      <c r="AKW56" s="17"/>
      <c r="AKX56" s="17"/>
      <c r="AKY56" s="17"/>
      <c r="AKZ56" s="17"/>
      <c r="ALA56" s="17"/>
      <c r="ALB56" s="17"/>
      <c r="ALC56" s="17"/>
      <c r="ALD56" s="17"/>
      <c r="ALE56" s="17"/>
      <c r="ALF56" s="17"/>
      <c r="ALG56" s="17"/>
      <c r="ALH56" s="17"/>
      <c r="ALI56" s="17"/>
      <c r="ALJ56" s="17"/>
      <c r="ALK56" s="17"/>
      <c r="ALL56" s="17"/>
      <c r="ALM56" s="17"/>
      <c r="ALN56" s="17"/>
      <c r="ALO56" s="17"/>
      <c r="ALP56" s="17"/>
      <c r="ALQ56" s="17"/>
      <c r="ALR56" s="17"/>
      <c r="ALS56" s="17"/>
      <c r="ALT56" s="17"/>
      <c r="ALU56" s="17"/>
    </row>
    <row r="57" spans="1:1009" ht="15.75" customHeight="1">
      <c r="A57" s="17"/>
      <c r="B57" s="343" t="s">
        <v>313</v>
      </c>
      <c r="C57" s="344"/>
      <c r="D57" s="344"/>
      <c r="E57" s="344"/>
      <c r="F57" s="344"/>
      <c r="G57" s="344"/>
      <c r="H57" s="344"/>
      <c r="I57" s="344"/>
      <c r="J57" s="344"/>
      <c r="K57" s="344"/>
      <c r="L57" s="68">
        <f>J56</f>
        <v>2.7300000000000004</v>
      </c>
      <c r="M57" s="17"/>
      <c r="N57" s="343" t="s">
        <v>313</v>
      </c>
      <c r="O57" s="344"/>
      <c r="P57" s="344"/>
      <c r="Q57" s="344"/>
      <c r="R57" s="344"/>
      <c r="S57" s="344"/>
      <c r="T57" s="344"/>
      <c r="U57" s="344"/>
      <c r="V57" s="344"/>
      <c r="W57" s="344"/>
      <c r="X57" s="36">
        <f>V56</f>
        <v>1.4976000000000003</v>
      </c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  <c r="IQ57" s="17"/>
      <c r="IR57" s="17"/>
      <c r="IS57" s="17"/>
      <c r="IT57" s="17"/>
      <c r="IU57" s="17"/>
      <c r="IV57" s="17"/>
      <c r="IW57" s="17"/>
      <c r="IX57" s="17"/>
      <c r="IY57" s="17"/>
      <c r="IZ57" s="17"/>
      <c r="JA57" s="17"/>
      <c r="JB57" s="17"/>
      <c r="JC57" s="17"/>
      <c r="JD57" s="17"/>
      <c r="JE57" s="17"/>
      <c r="JF57" s="17"/>
      <c r="JG57" s="17"/>
      <c r="JH57" s="17"/>
      <c r="JI57" s="17"/>
      <c r="JJ57" s="17"/>
      <c r="JK57" s="17"/>
      <c r="JL57" s="17"/>
      <c r="JM57" s="17"/>
      <c r="JN57" s="17"/>
      <c r="JO57" s="17"/>
      <c r="JP57" s="17"/>
      <c r="JQ57" s="17"/>
      <c r="JR57" s="17"/>
      <c r="JS57" s="17"/>
      <c r="JT57" s="17"/>
      <c r="JU57" s="17"/>
      <c r="JV57" s="17"/>
      <c r="JW57" s="17"/>
      <c r="JX57" s="17"/>
      <c r="JY57" s="17"/>
      <c r="JZ57" s="17"/>
      <c r="KA57" s="17"/>
      <c r="KB57" s="17"/>
      <c r="KC57" s="17"/>
      <c r="KD57" s="17"/>
      <c r="KE57" s="17"/>
      <c r="KF57" s="17"/>
      <c r="KG57" s="17"/>
      <c r="KH57" s="17"/>
      <c r="KI57" s="17"/>
      <c r="KJ57" s="17"/>
      <c r="KK57" s="17"/>
      <c r="KL57" s="17"/>
      <c r="KM57" s="17"/>
      <c r="KN57" s="17"/>
      <c r="KO57" s="17"/>
      <c r="KP57" s="17"/>
      <c r="KQ57" s="17"/>
      <c r="KR57" s="17"/>
      <c r="KS57" s="17"/>
      <c r="KT57" s="17"/>
      <c r="KU57" s="17"/>
      <c r="KV57" s="17"/>
      <c r="KW57" s="17"/>
      <c r="KX57" s="17"/>
      <c r="KY57" s="17"/>
      <c r="KZ57" s="17"/>
      <c r="LA57" s="17"/>
      <c r="LB57" s="17"/>
      <c r="LC57" s="17"/>
      <c r="LD57" s="17"/>
      <c r="LE57" s="17"/>
      <c r="LF57" s="17"/>
      <c r="LG57" s="17"/>
      <c r="LH57" s="17"/>
      <c r="LI57" s="17"/>
      <c r="LJ57" s="17"/>
      <c r="LK57" s="17"/>
      <c r="LL57" s="17"/>
      <c r="LM57" s="17"/>
      <c r="LN57" s="17"/>
      <c r="LO57" s="17"/>
      <c r="LP57" s="17"/>
      <c r="LQ57" s="17"/>
      <c r="LR57" s="17"/>
      <c r="LS57" s="17"/>
      <c r="LT57" s="17"/>
      <c r="LU57" s="17"/>
      <c r="LV57" s="17"/>
      <c r="LW57" s="17"/>
      <c r="LX57" s="17"/>
      <c r="LY57" s="17"/>
      <c r="LZ57" s="17"/>
      <c r="MA57" s="17"/>
      <c r="MB57" s="17"/>
      <c r="MC57" s="17"/>
      <c r="MD57" s="17"/>
      <c r="ME57" s="17"/>
      <c r="MF57" s="17"/>
      <c r="MG57" s="17"/>
      <c r="MH57" s="17"/>
      <c r="MI57" s="17"/>
      <c r="MJ57" s="17"/>
      <c r="MK57" s="17"/>
      <c r="ML57" s="17"/>
      <c r="MM57" s="17"/>
      <c r="MN57" s="17"/>
      <c r="MO57" s="17"/>
      <c r="MP57" s="17"/>
      <c r="MQ57" s="17"/>
      <c r="MR57" s="17"/>
      <c r="MS57" s="17"/>
      <c r="MT57" s="17"/>
      <c r="MU57" s="17"/>
      <c r="MV57" s="17"/>
      <c r="MW57" s="17"/>
      <c r="MX57" s="17"/>
      <c r="MY57" s="17"/>
      <c r="MZ57" s="17"/>
      <c r="NA57" s="17"/>
      <c r="NB57" s="17"/>
      <c r="NC57" s="17"/>
      <c r="ND57" s="17"/>
      <c r="NE57" s="17"/>
      <c r="NF57" s="17"/>
      <c r="NG57" s="17"/>
      <c r="NH57" s="17"/>
      <c r="NI57" s="17"/>
      <c r="NJ57" s="17"/>
      <c r="NK57" s="17"/>
      <c r="NL57" s="17"/>
      <c r="NM57" s="17"/>
      <c r="NN57" s="17"/>
      <c r="NO57" s="17"/>
      <c r="NP57" s="17"/>
      <c r="NQ57" s="17"/>
      <c r="NR57" s="17"/>
      <c r="NS57" s="17"/>
      <c r="NT57" s="17"/>
      <c r="NU57" s="17"/>
      <c r="NV57" s="17"/>
      <c r="NW57" s="17"/>
      <c r="NX57" s="17"/>
      <c r="NY57" s="17"/>
      <c r="NZ57" s="17"/>
      <c r="OA57" s="17"/>
      <c r="OB57" s="17"/>
      <c r="OC57" s="17"/>
      <c r="OD57" s="17"/>
      <c r="OE57" s="17"/>
      <c r="OF57" s="17"/>
      <c r="OG57" s="17"/>
      <c r="OH57" s="17"/>
      <c r="OI57" s="17"/>
      <c r="OJ57" s="17"/>
      <c r="OK57" s="17"/>
      <c r="OL57" s="17"/>
      <c r="OM57" s="17"/>
      <c r="ON57" s="17"/>
      <c r="OO57" s="17"/>
      <c r="OP57" s="17"/>
      <c r="OQ57" s="17"/>
      <c r="OR57" s="17"/>
      <c r="OS57" s="17"/>
      <c r="OT57" s="17"/>
      <c r="OU57" s="17"/>
      <c r="OV57" s="17"/>
      <c r="OW57" s="17"/>
      <c r="OX57" s="17"/>
      <c r="OY57" s="17"/>
      <c r="OZ57" s="17"/>
      <c r="PA57" s="17"/>
      <c r="PB57" s="17"/>
      <c r="PC57" s="17"/>
      <c r="PD57" s="17"/>
      <c r="PE57" s="17"/>
      <c r="PF57" s="17"/>
      <c r="PG57" s="17"/>
      <c r="PH57" s="17"/>
      <c r="PI57" s="17"/>
      <c r="PJ57" s="17"/>
      <c r="PK57" s="17"/>
      <c r="PL57" s="17"/>
      <c r="PM57" s="17"/>
      <c r="PN57" s="17"/>
      <c r="PO57" s="17"/>
      <c r="PP57" s="17"/>
      <c r="PQ57" s="17"/>
      <c r="PR57" s="17"/>
      <c r="PS57" s="17"/>
      <c r="PT57" s="17"/>
      <c r="PU57" s="17"/>
      <c r="PV57" s="17"/>
      <c r="PW57" s="17"/>
      <c r="PX57" s="17"/>
      <c r="PY57" s="17"/>
      <c r="PZ57" s="17"/>
      <c r="QA57" s="17"/>
      <c r="QB57" s="17"/>
      <c r="QC57" s="17"/>
      <c r="QD57" s="17"/>
      <c r="QE57" s="17"/>
      <c r="QF57" s="17"/>
      <c r="QG57" s="17"/>
      <c r="QH57" s="17"/>
      <c r="QI57" s="17"/>
      <c r="QJ57" s="17"/>
      <c r="QK57" s="17"/>
      <c r="QL57" s="17"/>
      <c r="QM57" s="17"/>
      <c r="QN57" s="17"/>
      <c r="QO57" s="17"/>
      <c r="QP57" s="17"/>
      <c r="QQ57" s="17"/>
      <c r="QR57" s="17"/>
      <c r="QS57" s="17"/>
      <c r="QT57" s="17"/>
      <c r="QU57" s="17"/>
      <c r="QV57" s="17"/>
      <c r="QW57" s="17"/>
      <c r="QX57" s="17"/>
      <c r="QY57" s="17"/>
      <c r="QZ57" s="17"/>
      <c r="RA57" s="17"/>
      <c r="RB57" s="17"/>
      <c r="RC57" s="17"/>
      <c r="RD57" s="17"/>
      <c r="RE57" s="17"/>
      <c r="RF57" s="17"/>
      <c r="RG57" s="17"/>
      <c r="RH57" s="17"/>
      <c r="RI57" s="17"/>
      <c r="RJ57" s="17"/>
      <c r="RK57" s="17"/>
      <c r="RL57" s="17"/>
      <c r="RM57" s="17"/>
      <c r="RN57" s="17"/>
      <c r="RO57" s="17"/>
      <c r="RP57" s="17"/>
      <c r="RQ57" s="17"/>
      <c r="RR57" s="17"/>
      <c r="RS57" s="17"/>
      <c r="RT57" s="17"/>
      <c r="RU57" s="17"/>
      <c r="RV57" s="17"/>
      <c r="RW57" s="17"/>
      <c r="RX57" s="17"/>
      <c r="RY57" s="17"/>
      <c r="RZ57" s="17"/>
      <c r="SA57" s="17"/>
      <c r="SB57" s="17"/>
      <c r="SC57" s="17"/>
      <c r="SD57" s="17"/>
      <c r="SE57" s="17"/>
      <c r="SF57" s="17"/>
      <c r="SG57" s="17"/>
      <c r="SH57" s="17"/>
      <c r="SI57" s="17"/>
      <c r="SJ57" s="17"/>
      <c r="SK57" s="17"/>
      <c r="SL57" s="17"/>
      <c r="SM57" s="17"/>
      <c r="SN57" s="17"/>
      <c r="SO57" s="17"/>
      <c r="SP57" s="17"/>
      <c r="SQ57" s="17"/>
      <c r="SR57" s="17"/>
      <c r="SS57" s="17"/>
      <c r="ST57" s="17"/>
      <c r="SU57" s="17"/>
      <c r="SV57" s="17"/>
      <c r="SW57" s="17"/>
      <c r="SX57" s="17"/>
      <c r="SY57" s="17"/>
      <c r="SZ57" s="17"/>
      <c r="TA57" s="17"/>
      <c r="TB57" s="17"/>
      <c r="TC57" s="17"/>
      <c r="TD57" s="17"/>
      <c r="TE57" s="17"/>
      <c r="TF57" s="17"/>
      <c r="TG57" s="17"/>
      <c r="TH57" s="17"/>
      <c r="TI57" s="17"/>
      <c r="TJ57" s="17"/>
      <c r="TK57" s="17"/>
      <c r="TL57" s="17"/>
      <c r="TM57" s="17"/>
      <c r="TN57" s="17"/>
      <c r="TO57" s="17"/>
      <c r="TP57" s="17"/>
      <c r="TQ57" s="17"/>
      <c r="TR57" s="17"/>
      <c r="TS57" s="17"/>
      <c r="TT57" s="17"/>
      <c r="TU57" s="17"/>
      <c r="TV57" s="17"/>
      <c r="TW57" s="17"/>
      <c r="TX57" s="17"/>
      <c r="TY57" s="17"/>
      <c r="TZ57" s="17"/>
      <c r="UA57" s="17"/>
      <c r="UB57" s="17"/>
      <c r="UC57" s="17"/>
      <c r="UD57" s="17"/>
      <c r="UE57" s="17"/>
      <c r="UF57" s="17"/>
      <c r="UG57" s="17"/>
      <c r="UH57" s="17"/>
      <c r="UI57" s="17"/>
      <c r="UJ57" s="17"/>
      <c r="UK57" s="17"/>
      <c r="UL57" s="17"/>
      <c r="UM57" s="17"/>
      <c r="UN57" s="17"/>
      <c r="UO57" s="17"/>
      <c r="UP57" s="17"/>
      <c r="UQ57" s="17"/>
      <c r="UR57" s="17"/>
      <c r="US57" s="17"/>
      <c r="UT57" s="17"/>
      <c r="UU57" s="17"/>
      <c r="UV57" s="17"/>
      <c r="UW57" s="17"/>
      <c r="UX57" s="17"/>
      <c r="UY57" s="17"/>
      <c r="UZ57" s="17"/>
      <c r="VA57" s="17"/>
      <c r="VB57" s="17"/>
      <c r="VC57" s="17"/>
      <c r="VD57" s="17"/>
      <c r="VE57" s="17"/>
      <c r="VF57" s="17"/>
      <c r="VG57" s="17"/>
      <c r="VH57" s="17"/>
      <c r="VI57" s="17"/>
      <c r="VJ57" s="17"/>
      <c r="VK57" s="17"/>
      <c r="VL57" s="17"/>
      <c r="VM57" s="17"/>
      <c r="VN57" s="17"/>
      <c r="VO57" s="17"/>
      <c r="VP57" s="17"/>
      <c r="VQ57" s="17"/>
      <c r="VR57" s="17"/>
      <c r="VS57" s="17"/>
      <c r="VT57" s="17"/>
      <c r="VU57" s="17"/>
      <c r="VV57" s="17"/>
      <c r="VW57" s="17"/>
      <c r="VX57" s="17"/>
      <c r="VY57" s="17"/>
      <c r="VZ57" s="17"/>
      <c r="WA57" s="17"/>
      <c r="WB57" s="17"/>
      <c r="WC57" s="17"/>
      <c r="WD57" s="17"/>
      <c r="WE57" s="17"/>
      <c r="WF57" s="17"/>
      <c r="WG57" s="17"/>
      <c r="WH57" s="17"/>
      <c r="WI57" s="17"/>
      <c r="WJ57" s="17"/>
      <c r="WK57" s="17"/>
      <c r="WL57" s="17"/>
      <c r="WM57" s="17"/>
      <c r="WN57" s="17"/>
      <c r="WO57" s="17"/>
      <c r="WP57" s="17"/>
      <c r="WQ57" s="17"/>
      <c r="WR57" s="17"/>
      <c r="WS57" s="17"/>
      <c r="WT57" s="17"/>
      <c r="WU57" s="17"/>
      <c r="WV57" s="17"/>
      <c r="WW57" s="17"/>
      <c r="WX57" s="17"/>
      <c r="WY57" s="17"/>
      <c r="WZ57" s="17"/>
      <c r="XA57" s="17"/>
      <c r="XB57" s="17"/>
      <c r="XC57" s="17"/>
      <c r="XD57" s="17"/>
      <c r="XE57" s="17"/>
      <c r="XF57" s="17"/>
      <c r="XG57" s="17"/>
      <c r="XH57" s="17"/>
      <c r="XI57" s="17"/>
      <c r="XJ57" s="17"/>
      <c r="XK57" s="17"/>
      <c r="XL57" s="17"/>
      <c r="XM57" s="17"/>
      <c r="XN57" s="17"/>
      <c r="XO57" s="17"/>
      <c r="XP57" s="17"/>
      <c r="XQ57" s="17"/>
      <c r="XR57" s="17"/>
      <c r="XS57" s="17"/>
      <c r="XT57" s="17"/>
      <c r="XU57" s="17"/>
      <c r="XV57" s="17"/>
      <c r="XW57" s="17"/>
      <c r="XX57" s="17"/>
      <c r="XY57" s="17"/>
      <c r="XZ57" s="17"/>
      <c r="YA57" s="17"/>
      <c r="YB57" s="17"/>
      <c r="YC57" s="17"/>
      <c r="YD57" s="17"/>
      <c r="YE57" s="17"/>
      <c r="YF57" s="17"/>
      <c r="YG57" s="17"/>
      <c r="YH57" s="17"/>
      <c r="YI57" s="17"/>
      <c r="YJ57" s="17"/>
      <c r="YK57" s="17"/>
      <c r="YL57" s="17"/>
      <c r="YM57" s="17"/>
      <c r="YN57" s="17"/>
      <c r="YO57" s="17"/>
      <c r="YP57" s="17"/>
      <c r="YQ57" s="17"/>
      <c r="YR57" s="17"/>
      <c r="YS57" s="17"/>
      <c r="YT57" s="17"/>
      <c r="YU57" s="17"/>
      <c r="YV57" s="17"/>
      <c r="YW57" s="17"/>
      <c r="YX57" s="17"/>
      <c r="YY57" s="17"/>
      <c r="YZ57" s="17"/>
      <c r="ZA57" s="17"/>
      <c r="ZB57" s="17"/>
      <c r="ZC57" s="17"/>
      <c r="ZD57" s="17"/>
      <c r="ZE57" s="17"/>
      <c r="ZF57" s="17"/>
      <c r="ZG57" s="17"/>
      <c r="ZH57" s="17"/>
      <c r="ZI57" s="17"/>
      <c r="ZJ57" s="17"/>
      <c r="ZK57" s="17"/>
      <c r="ZL57" s="17"/>
      <c r="ZM57" s="17"/>
      <c r="ZN57" s="17"/>
      <c r="ZO57" s="17"/>
      <c r="ZP57" s="17"/>
      <c r="ZQ57" s="17"/>
      <c r="ZR57" s="17"/>
      <c r="ZS57" s="17"/>
      <c r="ZT57" s="17"/>
      <c r="ZU57" s="17"/>
      <c r="ZV57" s="17"/>
      <c r="ZW57" s="17"/>
      <c r="ZX57" s="17"/>
      <c r="ZY57" s="17"/>
      <c r="ZZ57" s="17"/>
      <c r="AAA57" s="17"/>
      <c r="AAB57" s="17"/>
      <c r="AAC57" s="17"/>
      <c r="AAD57" s="17"/>
      <c r="AAE57" s="17"/>
      <c r="AAF57" s="17"/>
      <c r="AAG57" s="17"/>
      <c r="AAH57" s="17"/>
      <c r="AAI57" s="17"/>
      <c r="AAJ57" s="17"/>
      <c r="AAK57" s="17"/>
      <c r="AAL57" s="17"/>
      <c r="AAM57" s="17"/>
      <c r="AAN57" s="17"/>
      <c r="AAO57" s="17"/>
      <c r="AAP57" s="17"/>
      <c r="AAQ57" s="17"/>
      <c r="AAR57" s="17"/>
      <c r="AAS57" s="17"/>
      <c r="AAT57" s="17"/>
      <c r="AAU57" s="17"/>
      <c r="AAV57" s="17"/>
      <c r="AAW57" s="17"/>
      <c r="AAX57" s="17"/>
      <c r="AAY57" s="17"/>
      <c r="AAZ57" s="17"/>
      <c r="ABA57" s="17"/>
      <c r="ABB57" s="17"/>
      <c r="ABC57" s="17"/>
      <c r="ABD57" s="17"/>
      <c r="ABE57" s="17"/>
      <c r="ABF57" s="17"/>
      <c r="ABG57" s="17"/>
      <c r="ABH57" s="17"/>
      <c r="ABI57" s="17"/>
      <c r="ABJ57" s="17"/>
      <c r="ABK57" s="17"/>
      <c r="ABL57" s="17"/>
      <c r="ABM57" s="17"/>
      <c r="ABN57" s="17"/>
      <c r="ABO57" s="17"/>
      <c r="ABP57" s="17"/>
      <c r="ABQ57" s="17"/>
      <c r="ABR57" s="17"/>
      <c r="ABS57" s="17"/>
      <c r="ABT57" s="17"/>
      <c r="ABU57" s="17"/>
      <c r="ABV57" s="17"/>
      <c r="ABW57" s="17"/>
      <c r="ABX57" s="17"/>
      <c r="ABY57" s="17"/>
      <c r="ABZ57" s="17"/>
      <c r="ACA57" s="17"/>
      <c r="ACB57" s="17"/>
      <c r="ACC57" s="17"/>
      <c r="ACD57" s="17"/>
      <c r="ACE57" s="17"/>
      <c r="ACF57" s="17"/>
      <c r="ACG57" s="17"/>
      <c r="ACH57" s="17"/>
      <c r="ACI57" s="17"/>
      <c r="ACJ57" s="17"/>
      <c r="ACK57" s="17"/>
      <c r="ACL57" s="17"/>
      <c r="ACM57" s="17"/>
      <c r="ACN57" s="17"/>
      <c r="ACO57" s="17"/>
      <c r="ACP57" s="17"/>
      <c r="ACQ57" s="17"/>
      <c r="ACR57" s="17"/>
      <c r="ACS57" s="17"/>
      <c r="ACT57" s="17"/>
      <c r="ACU57" s="17"/>
      <c r="ACV57" s="17"/>
      <c r="ACW57" s="17"/>
      <c r="ACX57" s="17"/>
      <c r="ACY57" s="17"/>
      <c r="ACZ57" s="17"/>
      <c r="ADA57" s="17"/>
      <c r="ADB57" s="17"/>
      <c r="ADC57" s="17"/>
      <c r="ADD57" s="17"/>
      <c r="ADE57" s="17"/>
      <c r="ADF57" s="17"/>
      <c r="ADG57" s="17"/>
      <c r="ADH57" s="17"/>
      <c r="ADI57" s="17"/>
      <c r="ADJ57" s="17"/>
      <c r="ADK57" s="17"/>
      <c r="ADL57" s="17"/>
      <c r="ADM57" s="17"/>
      <c r="ADN57" s="17"/>
      <c r="ADO57" s="17"/>
      <c r="ADP57" s="17"/>
      <c r="ADQ57" s="17"/>
      <c r="ADR57" s="17"/>
      <c r="ADS57" s="17"/>
      <c r="ADT57" s="17"/>
      <c r="ADU57" s="17"/>
      <c r="ADV57" s="17"/>
      <c r="ADW57" s="17"/>
      <c r="ADX57" s="17"/>
      <c r="ADY57" s="17"/>
      <c r="ADZ57" s="17"/>
      <c r="AEA57" s="17"/>
      <c r="AEB57" s="17"/>
      <c r="AEC57" s="17"/>
      <c r="AED57" s="17"/>
      <c r="AEE57" s="17"/>
      <c r="AEF57" s="17"/>
      <c r="AEG57" s="17"/>
      <c r="AEH57" s="17"/>
      <c r="AEI57" s="17"/>
      <c r="AEJ57" s="17"/>
      <c r="AEK57" s="17"/>
      <c r="AEL57" s="17"/>
      <c r="AEM57" s="17"/>
      <c r="AEN57" s="17"/>
      <c r="AEO57" s="17"/>
      <c r="AEP57" s="17"/>
      <c r="AEQ57" s="17"/>
      <c r="AER57" s="17"/>
      <c r="AES57" s="17"/>
      <c r="AET57" s="17"/>
      <c r="AEU57" s="17"/>
      <c r="AEV57" s="17"/>
      <c r="AEW57" s="17"/>
      <c r="AEX57" s="17"/>
      <c r="AEY57" s="17"/>
      <c r="AEZ57" s="17"/>
      <c r="AFA57" s="17"/>
      <c r="AFB57" s="17"/>
      <c r="AFC57" s="17"/>
      <c r="AFD57" s="17"/>
      <c r="AFE57" s="17"/>
      <c r="AFF57" s="17"/>
      <c r="AFG57" s="17"/>
      <c r="AFH57" s="17"/>
      <c r="AFI57" s="17"/>
      <c r="AFJ57" s="17"/>
      <c r="AFK57" s="17"/>
      <c r="AFL57" s="17"/>
      <c r="AFM57" s="17"/>
      <c r="AFN57" s="17"/>
      <c r="AFO57" s="17"/>
      <c r="AFP57" s="17"/>
      <c r="AFQ57" s="17"/>
      <c r="AFR57" s="17"/>
      <c r="AFS57" s="17"/>
      <c r="AFT57" s="17"/>
      <c r="AFU57" s="17"/>
      <c r="AFV57" s="17"/>
      <c r="AFW57" s="17"/>
      <c r="AFX57" s="17"/>
      <c r="AFY57" s="17"/>
      <c r="AFZ57" s="17"/>
      <c r="AGA57" s="17"/>
      <c r="AGB57" s="17"/>
      <c r="AGC57" s="17"/>
      <c r="AGD57" s="17"/>
      <c r="AGE57" s="17"/>
      <c r="AGF57" s="17"/>
      <c r="AGG57" s="17"/>
      <c r="AGH57" s="17"/>
      <c r="AGI57" s="17"/>
      <c r="AGJ57" s="17"/>
      <c r="AGK57" s="17"/>
      <c r="AGL57" s="17"/>
      <c r="AGM57" s="17"/>
      <c r="AGN57" s="17"/>
      <c r="AGO57" s="17"/>
      <c r="AGP57" s="17"/>
      <c r="AGQ57" s="17"/>
      <c r="AGR57" s="17"/>
      <c r="AGS57" s="17"/>
      <c r="AGT57" s="17"/>
      <c r="AGU57" s="17"/>
      <c r="AGV57" s="17"/>
      <c r="AGW57" s="17"/>
      <c r="AGX57" s="17"/>
      <c r="AGY57" s="17"/>
      <c r="AGZ57" s="17"/>
      <c r="AHA57" s="17"/>
      <c r="AHB57" s="17"/>
      <c r="AHC57" s="17"/>
      <c r="AHD57" s="17"/>
      <c r="AHE57" s="17"/>
      <c r="AHF57" s="17"/>
      <c r="AHG57" s="17"/>
      <c r="AHH57" s="17"/>
      <c r="AHI57" s="17"/>
      <c r="AHJ57" s="17"/>
      <c r="AHK57" s="17"/>
      <c r="AHL57" s="17"/>
      <c r="AHM57" s="17"/>
      <c r="AHN57" s="17"/>
      <c r="AHO57" s="17"/>
      <c r="AHP57" s="17"/>
      <c r="AHQ57" s="17"/>
      <c r="AHR57" s="17"/>
      <c r="AHS57" s="17"/>
      <c r="AHT57" s="17"/>
      <c r="AHU57" s="17"/>
      <c r="AHV57" s="17"/>
      <c r="AHW57" s="17"/>
      <c r="AHX57" s="17"/>
      <c r="AHY57" s="17"/>
      <c r="AHZ57" s="17"/>
      <c r="AIA57" s="17"/>
      <c r="AIB57" s="17"/>
      <c r="AIC57" s="17"/>
      <c r="AID57" s="17"/>
      <c r="AIE57" s="17"/>
      <c r="AIF57" s="17"/>
      <c r="AIG57" s="17"/>
      <c r="AIH57" s="17"/>
      <c r="AII57" s="17"/>
      <c r="AIJ57" s="17"/>
      <c r="AIK57" s="17"/>
      <c r="AIL57" s="17"/>
      <c r="AIM57" s="17"/>
      <c r="AIN57" s="17"/>
      <c r="AIO57" s="17"/>
      <c r="AIP57" s="17"/>
      <c r="AIQ57" s="17"/>
      <c r="AIR57" s="17"/>
      <c r="AIS57" s="17"/>
      <c r="AIT57" s="17"/>
      <c r="AIU57" s="17"/>
      <c r="AIV57" s="17"/>
      <c r="AIW57" s="17"/>
      <c r="AIX57" s="17"/>
      <c r="AIY57" s="17"/>
      <c r="AIZ57" s="17"/>
      <c r="AJA57" s="17"/>
      <c r="AJB57" s="17"/>
      <c r="AJC57" s="17"/>
      <c r="AJD57" s="17"/>
      <c r="AJE57" s="17"/>
      <c r="AJF57" s="17"/>
      <c r="AJG57" s="17"/>
      <c r="AJH57" s="17"/>
      <c r="AJI57" s="17"/>
      <c r="AJJ57" s="17"/>
      <c r="AJK57" s="17"/>
      <c r="AJL57" s="17"/>
      <c r="AJM57" s="17"/>
      <c r="AJN57" s="17"/>
      <c r="AJO57" s="17"/>
      <c r="AJP57" s="17"/>
      <c r="AJQ57" s="17"/>
      <c r="AJR57" s="17"/>
      <c r="AJS57" s="17"/>
      <c r="AJT57" s="17"/>
      <c r="AJU57" s="17"/>
      <c r="AJV57" s="17"/>
      <c r="AJW57" s="17"/>
      <c r="AJX57" s="17"/>
      <c r="AJY57" s="17"/>
      <c r="AJZ57" s="17"/>
      <c r="AKA57" s="17"/>
      <c r="AKB57" s="17"/>
      <c r="AKC57" s="17"/>
      <c r="AKD57" s="17"/>
      <c r="AKE57" s="17"/>
      <c r="AKF57" s="17"/>
      <c r="AKG57" s="17"/>
      <c r="AKH57" s="17"/>
      <c r="AKI57" s="17"/>
      <c r="AKJ57" s="17"/>
      <c r="AKK57" s="17"/>
      <c r="AKL57" s="17"/>
      <c r="AKM57" s="17"/>
      <c r="AKN57" s="17"/>
      <c r="AKO57" s="17"/>
      <c r="AKP57" s="17"/>
      <c r="AKQ57" s="17"/>
      <c r="AKR57" s="17"/>
      <c r="AKS57" s="17"/>
      <c r="AKT57" s="17"/>
      <c r="AKU57" s="17"/>
      <c r="AKV57" s="17"/>
      <c r="AKW57" s="17"/>
      <c r="AKX57" s="17"/>
      <c r="AKY57" s="17"/>
      <c r="AKZ57" s="17"/>
      <c r="ALA57" s="17"/>
      <c r="ALB57" s="17"/>
      <c r="ALC57" s="17"/>
      <c r="ALD57" s="17"/>
      <c r="ALE57" s="17"/>
      <c r="ALF57" s="17"/>
      <c r="ALG57" s="17"/>
      <c r="ALH57" s="17"/>
      <c r="ALI57" s="17"/>
      <c r="ALJ57" s="17"/>
      <c r="ALK57" s="17"/>
      <c r="ALL57" s="17"/>
      <c r="ALM57" s="17"/>
      <c r="ALN57" s="17"/>
      <c r="ALO57" s="17"/>
      <c r="ALP57" s="17"/>
      <c r="ALQ57" s="17"/>
      <c r="ALR57" s="17"/>
      <c r="ALS57" s="17"/>
      <c r="ALT57" s="17"/>
      <c r="ALU57" s="17"/>
    </row>
    <row r="60" spans="1:1009" ht="15.75">
      <c r="B60" s="345" t="s">
        <v>346</v>
      </c>
      <c r="C60" s="345"/>
      <c r="D60" s="345"/>
      <c r="E60" s="116"/>
      <c r="F60" s="116"/>
      <c r="G60" s="116"/>
      <c r="H60" s="116"/>
      <c r="I60" s="116"/>
      <c r="J60" s="116"/>
      <c r="K60" s="116"/>
      <c r="L60" s="116"/>
      <c r="N60" s="130"/>
      <c r="O60" s="131"/>
      <c r="P60" s="122"/>
      <c r="Q60" s="132"/>
      <c r="R60" s="122"/>
      <c r="S60" s="122"/>
      <c r="T60" s="122"/>
      <c r="U60" s="122"/>
      <c r="V60" s="122"/>
      <c r="W60" s="134"/>
      <c r="X60" s="134"/>
      <c r="Y60" s="135"/>
      <c r="Z60" s="136"/>
      <c r="AA60" s="135"/>
      <c r="AB60" s="135"/>
    </row>
    <row r="61" spans="1:1009">
      <c r="B61" s="350" t="s">
        <v>347</v>
      </c>
      <c r="C61" s="350" t="s">
        <v>302</v>
      </c>
      <c r="D61" s="350" t="s">
        <v>348</v>
      </c>
      <c r="E61" s="117"/>
      <c r="F61" s="118"/>
      <c r="G61" s="118"/>
      <c r="H61" s="118"/>
      <c r="I61" s="118"/>
      <c r="J61" s="118"/>
      <c r="K61" s="118"/>
      <c r="L61" s="118"/>
      <c r="N61" s="130"/>
      <c r="O61" s="131"/>
      <c r="P61" s="122"/>
      <c r="Q61" s="132"/>
      <c r="R61" s="122"/>
      <c r="S61" s="122"/>
      <c r="T61" s="122"/>
      <c r="U61" s="122"/>
      <c r="V61" s="122"/>
      <c r="W61" s="134"/>
      <c r="X61" s="134"/>
      <c r="Y61" s="135"/>
      <c r="Z61" s="136"/>
      <c r="AA61" s="135"/>
      <c r="AB61" s="135"/>
    </row>
    <row r="62" spans="1:1009">
      <c r="B62" s="351"/>
      <c r="C62" s="351"/>
      <c r="D62" s="351"/>
      <c r="E62" s="117"/>
      <c r="F62" s="118"/>
      <c r="G62" s="118"/>
      <c r="H62" s="118"/>
      <c r="I62" s="118"/>
      <c r="J62" s="118"/>
      <c r="K62" s="118"/>
      <c r="L62" s="118"/>
      <c r="N62" s="130"/>
      <c r="O62" s="131"/>
      <c r="P62" s="122"/>
      <c r="Q62" s="132"/>
      <c r="R62" s="122"/>
      <c r="S62" s="122"/>
      <c r="T62" s="122"/>
      <c r="U62" s="122"/>
      <c r="V62" s="122"/>
      <c r="W62" s="134"/>
      <c r="X62" s="134"/>
      <c r="Y62" s="135"/>
      <c r="Z62" s="136"/>
      <c r="AA62" s="135"/>
      <c r="AB62" s="135"/>
    </row>
    <row r="63" spans="1:1009" ht="21" customHeight="1">
      <c r="B63" s="119" t="s">
        <v>312</v>
      </c>
      <c r="C63" s="120" t="s">
        <v>60</v>
      </c>
      <c r="D63" s="121">
        <f>L8+X8</f>
        <v>16.884</v>
      </c>
      <c r="E63" s="122"/>
      <c r="F63" s="122"/>
      <c r="G63" s="122"/>
      <c r="H63" s="122"/>
      <c r="I63" s="132"/>
      <c r="J63" s="133"/>
      <c r="K63" s="134"/>
      <c r="L63" s="134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34"/>
      <c r="Y63" s="135"/>
      <c r="Z63" s="135"/>
      <c r="AA63" s="135"/>
      <c r="AB63" s="135"/>
    </row>
    <row r="64" spans="1:1009" ht="21" customHeight="1">
      <c r="B64" s="123" t="s">
        <v>316</v>
      </c>
      <c r="C64" s="124" t="s">
        <v>31</v>
      </c>
      <c r="D64" s="125">
        <f>L15+X15</f>
        <v>16.079999999999998</v>
      </c>
      <c r="E64" s="126"/>
      <c r="F64" s="126"/>
      <c r="G64" s="126"/>
      <c r="H64" s="126"/>
      <c r="I64" s="126"/>
      <c r="J64" s="126"/>
      <c r="K64" s="126"/>
      <c r="L64" s="134"/>
      <c r="N64" s="135"/>
      <c r="O64" s="135"/>
      <c r="P64" s="135"/>
      <c r="Q64" s="135"/>
      <c r="R64" s="135"/>
      <c r="S64" s="135"/>
      <c r="T64" s="135"/>
      <c r="U64" s="135"/>
      <c r="V64" s="135"/>
      <c r="W64" s="135"/>
      <c r="X64" s="135"/>
      <c r="Y64" s="135"/>
      <c r="Z64" s="135"/>
      <c r="AA64" s="135"/>
      <c r="AB64" s="135"/>
    </row>
    <row r="65" spans="1:1009" ht="21" customHeight="1">
      <c r="B65" s="137" t="s">
        <v>320</v>
      </c>
      <c r="C65" s="124" t="s">
        <v>60</v>
      </c>
      <c r="D65" s="125">
        <f>L22+X22</f>
        <v>0.54200000000000004</v>
      </c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35"/>
      <c r="Z65" s="135"/>
      <c r="AA65" s="135"/>
      <c r="AB65" s="135"/>
    </row>
    <row r="66" spans="1:1009" ht="21" customHeight="1">
      <c r="B66" s="137" t="s">
        <v>349</v>
      </c>
      <c r="C66" s="124" t="s">
        <v>60</v>
      </c>
      <c r="D66" s="125">
        <f>L36+X36</f>
        <v>3.2520000000000002</v>
      </c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35"/>
      <c r="Z66" s="135"/>
      <c r="AA66" s="135"/>
      <c r="AB66" s="135"/>
    </row>
    <row r="67" spans="1:1009" ht="21" customHeight="1">
      <c r="B67" s="137" t="s">
        <v>350</v>
      </c>
      <c r="C67" s="124" t="s">
        <v>31</v>
      </c>
      <c r="D67" s="125">
        <f>L29+X29</f>
        <v>14.16</v>
      </c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35"/>
      <c r="Z67" s="135"/>
      <c r="AA67" s="135"/>
      <c r="AB67" s="135"/>
    </row>
    <row r="68" spans="1:1009" ht="21" customHeight="1">
      <c r="B68" s="137" t="s">
        <v>351</v>
      </c>
      <c r="C68" s="138" t="s">
        <v>338</v>
      </c>
      <c r="D68" s="125">
        <f>L43+X43</f>
        <v>99.361680000000021</v>
      </c>
      <c r="N68" s="130"/>
      <c r="O68" s="131"/>
      <c r="P68" s="122"/>
      <c r="Q68" s="132"/>
      <c r="R68" s="122"/>
      <c r="S68" s="122"/>
      <c r="T68" s="122"/>
      <c r="U68" s="132"/>
      <c r="V68" s="133"/>
      <c r="W68" s="134"/>
      <c r="X68" s="134"/>
      <c r="Y68" s="135"/>
      <c r="Z68" s="135"/>
      <c r="AA68" s="135"/>
      <c r="AB68" s="135"/>
    </row>
    <row r="69" spans="1:1009" ht="21" customHeight="1">
      <c r="B69" s="137" t="s">
        <v>352</v>
      </c>
      <c r="C69" s="124" t="s">
        <v>60</v>
      </c>
      <c r="D69" s="125">
        <f>L50+X50</f>
        <v>13.632000000000001</v>
      </c>
      <c r="N69" s="130"/>
      <c r="O69" s="131"/>
      <c r="P69" s="122"/>
      <c r="Q69" s="148"/>
      <c r="R69" s="134"/>
      <c r="S69" s="122"/>
      <c r="T69" s="122"/>
      <c r="U69" s="132"/>
      <c r="V69" s="133"/>
      <c r="W69" s="134"/>
      <c r="X69" s="134"/>
      <c r="Y69" s="135"/>
      <c r="Z69" s="135"/>
      <c r="AA69" s="135"/>
      <c r="AB69" s="135"/>
    </row>
    <row r="70" spans="1:1009">
      <c r="B70" s="137" t="s">
        <v>343</v>
      </c>
      <c r="C70" s="124" t="s">
        <v>60</v>
      </c>
      <c r="D70" s="125">
        <f>L57+X57</f>
        <v>4.2276000000000007</v>
      </c>
      <c r="N70" s="130"/>
      <c r="O70" s="131"/>
      <c r="P70" s="122"/>
      <c r="Q70" s="132"/>
      <c r="R70" s="122"/>
      <c r="S70" s="122"/>
      <c r="T70" s="122"/>
      <c r="U70" s="132"/>
      <c r="V70" s="133"/>
      <c r="W70" s="134"/>
      <c r="X70" s="134"/>
      <c r="Y70" s="135"/>
      <c r="Z70" s="135"/>
      <c r="AA70" s="135"/>
      <c r="AB70" s="135"/>
    </row>
    <row r="73" spans="1:1009">
      <c r="S73" s="40"/>
    </row>
    <row r="74" spans="1:1009" ht="15" customHeight="1">
      <c r="B74" s="355" t="s">
        <v>353</v>
      </c>
      <c r="C74" s="356"/>
      <c r="D74" s="356"/>
      <c r="E74" s="356"/>
      <c r="F74" s="356"/>
      <c r="G74" s="356"/>
      <c r="H74" s="356"/>
      <c r="I74" s="356"/>
      <c r="J74" s="356"/>
      <c r="K74" s="356"/>
      <c r="L74" s="356"/>
      <c r="M74" s="356"/>
      <c r="N74" s="356"/>
      <c r="O74" s="356"/>
      <c r="P74" s="356"/>
      <c r="Q74" s="356"/>
      <c r="R74" s="356"/>
      <c r="S74" s="356"/>
      <c r="T74" s="356"/>
      <c r="U74" s="356"/>
      <c r="V74" s="356"/>
      <c r="W74" s="356"/>
      <c r="X74" s="356"/>
    </row>
    <row r="75" spans="1:1009" ht="15" customHeight="1">
      <c r="B75" s="355"/>
      <c r="C75" s="356"/>
      <c r="D75" s="356"/>
      <c r="E75" s="356"/>
      <c r="F75" s="356"/>
      <c r="G75" s="356"/>
      <c r="H75" s="356"/>
      <c r="I75" s="356"/>
      <c r="J75" s="356"/>
      <c r="K75" s="356"/>
      <c r="L75" s="356"/>
      <c r="M75" s="356"/>
      <c r="N75" s="356"/>
      <c r="O75" s="356"/>
      <c r="P75" s="356"/>
      <c r="Q75" s="356"/>
      <c r="R75" s="356"/>
      <c r="S75" s="356"/>
      <c r="T75" s="356"/>
      <c r="U75" s="356"/>
      <c r="V75" s="356"/>
      <c r="W75" s="356"/>
      <c r="X75" s="356"/>
    </row>
    <row r="76" spans="1:1009" s="13" customFormat="1" ht="12.75"/>
    <row r="77" spans="1:1009" ht="15.75">
      <c r="B77" s="342" t="s">
        <v>354</v>
      </c>
      <c r="C77" s="342"/>
      <c r="D77" s="342"/>
      <c r="E77" s="342"/>
      <c r="F77" s="342"/>
      <c r="G77" s="342"/>
      <c r="H77" s="342"/>
      <c r="I77" s="342"/>
      <c r="J77" s="342"/>
      <c r="K77" s="342"/>
      <c r="L77" s="342"/>
      <c r="N77" s="342" t="s">
        <v>355</v>
      </c>
      <c r="O77" s="342"/>
      <c r="P77" s="342"/>
      <c r="Q77" s="342"/>
      <c r="R77" s="342"/>
      <c r="S77" s="342"/>
      <c r="T77" s="342"/>
      <c r="U77" s="342"/>
      <c r="V77" s="342"/>
      <c r="W77" s="342"/>
      <c r="X77" s="342"/>
    </row>
    <row r="78" spans="1:1009" s="14" customFormat="1" ht="25.5" customHeight="1">
      <c r="B78" s="350" t="s">
        <v>356</v>
      </c>
      <c r="C78" s="350" t="s">
        <v>302</v>
      </c>
      <c r="D78" s="350" t="s">
        <v>303</v>
      </c>
      <c r="E78" s="350" t="s">
        <v>357</v>
      </c>
      <c r="F78" s="350" t="s">
        <v>305</v>
      </c>
      <c r="G78" s="350" t="s">
        <v>306</v>
      </c>
      <c r="H78" s="350" t="s">
        <v>307</v>
      </c>
      <c r="I78" s="350" t="s">
        <v>308</v>
      </c>
      <c r="J78" s="350" t="s">
        <v>309</v>
      </c>
      <c r="K78" s="350" t="s">
        <v>310</v>
      </c>
      <c r="L78" s="350" t="s">
        <v>311</v>
      </c>
      <c r="N78" s="350" t="s">
        <v>358</v>
      </c>
      <c r="O78" s="350" t="s">
        <v>302</v>
      </c>
      <c r="P78" s="350" t="s">
        <v>303</v>
      </c>
      <c r="Q78" s="350" t="s">
        <v>359</v>
      </c>
      <c r="R78" s="350" t="s">
        <v>305</v>
      </c>
      <c r="S78" s="350" t="s">
        <v>306</v>
      </c>
      <c r="T78" s="350" t="s">
        <v>307</v>
      </c>
      <c r="U78" s="350" t="s">
        <v>308</v>
      </c>
      <c r="V78" s="350" t="s">
        <v>309</v>
      </c>
      <c r="W78" s="350" t="s">
        <v>310</v>
      </c>
      <c r="X78" s="350" t="s">
        <v>311</v>
      </c>
    </row>
    <row r="79" spans="1:1009" s="14" customFormat="1" ht="12.75">
      <c r="B79" s="350"/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</row>
    <row r="80" spans="1:1009">
      <c r="A80" s="17"/>
      <c r="B80" s="35" t="s">
        <v>360</v>
      </c>
      <c r="C80" s="20" t="s">
        <v>60</v>
      </c>
      <c r="D80" s="21">
        <v>7</v>
      </c>
      <c r="E80" s="127">
        <f>0.45/2</f>
        <v>0.22500000000000001</v>
      </c>
      <c r="F80" s="21"/>
      <c r="G80" s="22">
        <f>3.2+1</f>
        <v>4.2</v>
      </c>
      <c r="H80" s="21"/>
      <c r="I80" s="22"/>
      <c r="J80" s="21">
        <f>K80*G80</f>
        <v>0.66764250000000003</v>
      </c>
      <c r="K80" s="25">
        <f>3.14*(E80*E80)</f>
        <v>0.15896250000000001</v>
      </c>
      <c r="L80" s="26">
        <f>J80*D80</f>
        <v>4.6734974999999999</v>
      </c>
      <c r="M80" s="17"/>
      <c r="N80" s="145" t="s">
        <v>361</v>
      </c>
      <c r="O80" s="20" t="s">
        <v>60</v>
      </c>
      <c r="P80" s="21">
        <v>3</v>
      </c>
      <c r="Q80" s="127">
        <v>0.12</v>
      </c>
      <c r="R80" s="21">
        <v>0.3</v>
      </c>
      <c r="S80" s="22">
        <v>7.06</v>
      </c>
      <c r="T80" s="21"/>
      <c r="U80" s="22"/>
      <c r="V80" s="21">
        <f t="shared" ref="V80:V90" si="0">(Q80*R80*S80)*P80</f>
        <v>0.76247999999999982</v>
      </c>
      <c r="W80" s="25"/>
      <c r="X80" s="26">
        <f>V80*P80</f>
        <v>2.2874399999999993</v>
      </c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  <c r="IW80" s="17"/>
      <c r="IX80" s="17"/>
      <c r="IY80" s="17"/>
      <c r="IZ80" s="17"/>
      <c r="JA80" s="17"/>
      <c r="JB80" s="17"/>
      <c r="JC80" s="17"/>
      <c r="JD80" s="17"/>
      <c r="JE80" s="17"/>
      <c r="JF80" s="17"/>
      <c r="JG80" s="17"/>
      <c r="JH80" s="17"/>
      <c r="JI80" s="17"/>
      <c r="JJ80" s="17"/>
      <c r="JK80" s="17"/>
      <c r="JL80" s="17"/>
      <c r="JM80" s="17"/>
      <c r="JN80" s="17"/>
      <c r="JO80" s="17"/>
      <c r="JP80" s="17"/>
      <c r="JQ80" s="17"/>
      <c r="JR80" s="17"/>
      <c r="JS80" s="17"/>
      <c r="JT80" s="17"/>
      <c r="JU80" s="17"/>
      <c r="JV80" s="17"/>
      <c r="JW80" s="17"/>
      <c r="JX80" s="17"/>
      <c r="JY80" s="17"/>
      <c r="JZ80" s="17"/>
      <c r="KA80" s="17"/>
      <c r="KB80" s="17"/>
      <c r="KC80" s="17"/>
      <c r="KD80" s="17"/>
      <c r="KE80" s="17"/>
      <c r="KF80" s="17"/>
      <c r="KG80" s="17"/>
      <c r="KH80" s="17"/>
      <c r="KI80" s="17"/>
      <c r="KJ80" s="17"/>
      <c r="KK80" s="17"/>
      <c r="KL80" s="17"/>
      <c r="KM80" s="17"/>
      <c r="KN80" s="17"/>
      <c r="KO80" s="17"/>
      <c r="KP80" s="17"/>
      <c r="KQ80" s="17"/>
      <c r="KR80" s="17"/>
      <c r="KS80" s="17"/>
      <c r="KT80" s="17"/>
      <c r="KU80" s="17"/>
      <c r="KV80" s="17"/>
      <c r="KW80" s="17"/>
      <c r="KX80" s="17"/>
      <c r="KY80" s="17"/>
      <c r="KZ80" s="17"/>
      <c r="LA80" s="17"/>
      <c r="LB80" s="17"/>
      <c r="LC80" s="17"/>
      <c r="LD80" s="17"/>
      <c r="LE80" s="17"/>
      <c r="LF80" s="17"/>
      <c r="LG80" s="17"/>
      <c r="LH80" s="17"/>
      <c r="LI80" s="17"/>
      <c r="LJ80" s="17"/>
      <c r="LK80" s="17"/>
      <c r="LL80" s="17"/>
      <c r="LM80" s="17"/>
      <c r="LN80" s="17"/>
      <c r="LO80" s="17"/>
      <c r="LP80" s="17"/>
      <c r="LQ80" s="17"/>
      <c r="LR80" s="17"/>
      <c r="LS80" s="17"/>
      <c r="LT80" s="17"/>
      <c r="LU80" s="17"/>
      <c r="LV80" s="17"/>
      <c r="LW80" s="17"/>
      <c r="LX80" s="17"/>
      <c r="LY80" s="17"/>
      <c r="LZ80" s="17"/>
      <c r="MA80" s="17"/>
      <c r="MB80" s="17"/>
      <c r="MC80" s="17"/>
      <c r="MD80" s="17"/>
      <c r="ME80" s="17"/>
      <c r="MF80" s="17"/>
      <c r="MG80" s="17"/>
      <c r="MH80" s="17"/>
      <c r="MI80" s="17"/>
      <c r="MJ80" s="17"/>
      <c r="MK80" s="17"/>
      <c r="ML80" s="17"/>
      <c r="MM80" s="17"/>
      <c r="MN80" s="17"/>
      <c r="MO80" s="17"/>
      <c r="MP80" s="17"/>
      <c r="MQ80" s="17"/>
      <c r="MR80" s="17"/>
      <c r="MS80" s="17"/>
      <c r="MT80" s="17"/>
      <c r="MU80" s="17"/>
      <c r="MV80" s="17"/>
      <c r="MW80" s="17"/>
      <c r="MX80" s="17"/>
      <c r="MY80" s="17"/>
      <c r="MZ80" s="17"/>
      <c r="NA80" s="17"/>
      <c r="NB80" s="17"/>
      <c r="NC80" s="17"/>
      <c r="ND80" s="17"/>
      <c r="NE80" s="17"/>
      <c r="NF80" s="17"/>
      <c r="NG80" s="17"/>
      <c r="NH80" s="17"/>
      <c r="NI80" s="17"/>
      <c r="NJ80" s="17"/>
      <c r="NK80" s="17"/>
      <c r="NL80" s="17"/>
      <c r="NM80" s="17"/>
      <c r="NN80" s="17"/>
      <c r="NO80" s="17"/>
      <c r="NP80" s="17"/>
      <c r="NQ80" s="17"/>
      <c r="NR80" s="17"/>
      <c r="NS80" s="17"/>
      <c r="NT80" s="17"/>
      <c r="NU80" s="17"/>
      <c r="NV80" s="17"/>
      <c r="NW80" s="17"/>
      <c r="NX80" s="17"/>
      <c r="NY80" s="17"/>
      <c r="NZ80" s="17"/>
      <c r="OA80" s="17"/>
      <c r="OB80" s="17"/>
      <c r="OC80" s="17"/>
      <c r="OD80" s="17"/>
      <c r="OE80" s="17"/>
      <c r="OF80" s="17"/>
      <c r="OG80" s="17"/>
      <c r="OH80" s="17"/>
      <c r="OI80" s="17"/>
      <c r="OJ80" s="17"/>
      <c r="OK80" s="17"/>
      <c r="OL80" s="17"/>
      <c r="OM80" s="17"/>
      <c r="ON80" s="17"/>
      <c r="OO80" s="17"/>
      <c r="OP80" s="17"/>
      <c r="OQ80" s="17"/>
      <c r="OR80" s="17"/>
      <c r="OS80" s="17"/>
      <c r="OT80" s="17"/>
      <c r="OU80" s="17"/>
      <c r="OV80" s="17"/>
      <c r="OW80" s="17"/>
      <c r="OX80" s="17"/>
      <c r="OY80" s="17"/>
      <c r="OZ80" s="17"/>
      <c r="PA80" s="17"/>
      <c r="PB80" s="17"/>
      <c r="PC80" s="17"/>
      <c r="PD80" s="17"/>
      <c r="PE80" s="17"/>
      <c r="PF80" s="17"/>
      <c r="PG80" s="17"/>
      <c r="PH80" s="17"/>
      <c r="PI80" s="17"/>
      <c r="PJ80" s="17"/>
      <c r="PK80" s="17"/>
      <c r="PL80" s="17"/>
      <c r="PM80" s="17"/>
      <c r="PN80" s="17"/>
      <c r="PO80" s="17"/>
      <c r="PP80" s="17"/>
      <c r="PQ80" s="17"/>
      <c r="PR80" s="17"/>
      <c r="PS80" s="17"/>
      <c r="PT80" s="17"/>
      <c r="PU80" s="17"/>
      <c r="PV80" s="17"/>
      <c r="PW80" s="17"/>
      <c r="PX80" s="17"/>
      <c r="PY80" s="17"/>
      <c r="PZ80" s="17"/>
      <c r="QA80" s="17"/>
      <c r="QB80" s="17"/>
      <c r="QC80" s="17"/>
      <c r="QD80" s="17"/>
      <c r="QE80" s="17"/>
      <c r="QF80" s="17"/>
      <c r="QG80" s="17"/>
      <c r="QH80" s="17"/>
      <c r="QI80" s="17"/>
      <c r="QJ80" s="17"/>
      <c r="QK80" s="17"/>
      <c r="QL80" s="17"/>
      <c r="QM80" s="17"/>
      <c r="QN80" s="17"/>
      <c r="QO80" s="17"/>
      <c r="QP80" s="17"/>
      <c r="QQ80" s="17"/>
      <c r="QR80" s="17"/>
      <c r="QS80" s="17"/>
      <c r="QT80" s="17"/>
      <c r="QU80" s="17"/>
      <c r="QV80" s="17"/>
      <c r="QW80" s="17"/>
      <c r="QX80" s="17"/>
      <c r="QY80" s="17"/>
      <c r="QZ80" s="17"/>
      <c r="RA80" s="17"/>
      <c r="RB80" s="17"/>
      <c r="RC80" s="17"/>
      <c r="RD80" s="17"/>
      <c r="RE80" s="17"/>
      <c r="RF80" s="17"/>
      <c r="RG80" s="17"/>
      <c r="RH80" s="17"/>
      <c r="RI80" s="17"/>
      <c r="RJ80" s="17"/>
      <c r="RK80" s="17"/>
      <c r="RL80" s="17"/>
      <c r="RM80" s="17"/>
      <c r="RN80" s="17"/>
      <c r="RO80" s="17"/>
      <c r="RP80" s="17"/>
      <c r="RQ80" s="17"/>
      <c r="RR80" s="17"/>
      <c r="RS80" s="17"/>
      <c r="RT80" s="17"/>
      <c r="RU80" s="17"/>
      <c r="RV80" s="17"/>
      <c r="RW80" s="17"/>
      <c r="RX80" s="17"/>
      <c r="RY80" s="17"/>
      <c r="RZ80" s="17"/>
      <c r="SA80" s="17"/>
      <c r="SB80" s="17"/>
      <c r="SC80" s="17"/>
      <c r="SD80" s="17"/>
      <c r="SE80" s="17"/>
      <c r="SF80" s="17"/>
      <c r="SG80" s="17"/>
      <c r="SH80" s="17"/>
      <c r="SI80" s="17"/>
      <c r="SJ80" s="17"/>
      <c r="SK80" s="17"/>
      <c r="SL80" s="17"/>
      <c r="SM80" s="17"/>
      <c r="SN80" s="17"/>
      <c r="SO80" s="17"/>
      <c r="SP80" s="17"/>
      <c r="SQ80" s="17"/>
      <c r="SR80" s="17"/>
      <c r="SS80" s="17"/>
      <c r="ST80" s="17"/>
      <c r="SU80" s="17"/>
      <c r="SV80" s="17"/>
      <c r="SW80" s="17"/>
      <c r="SX80" s="17"/>
      <c r="SY80" s="17"/>
      <c r="SZ80" s="17"/>
      <c r="TA80" s="17"/>
      <c r="TB80" s="17"/>
      <c r="TC80" s="17"/>
      <c r="TD80" s="17"/>
      <c r="TE80" s="17"/>
      <c r="TF80" s="17"/>
      <c r="TG80" s="17"/>
      <c r="TH80" s="17"/>
      <c r="TI80" s="17"/>
      <c r="TJ80" s="17"/>
      <c r="TK80" s="17"/>
      <c r="TL80" s="17"/>
      <c r="TM80" s="17"/>
      <c r="TN80" s="17"/>
      <c r="TO80" s="17"/>
      <c r="TP80" s="17"/>
      <c r="TQ80" s="17"/>
      <c r="TR80" s="17"/>
      <c r="TS80" s="17"/>
      <c r="TT80" s="17"/>
      <c r="TU80" s="17"/>
      <c r="TV80" s="17"/>
      <c r="TW80" s="17"/>
      <c r="TX80" s="17"/>
      <c r="TY80" s="17"/>
      <c r="TZ80" s="17"/>
      <c r="UA80" s="17"/>
      <c r="UB80" s="17"/>
      <c r="UC80" s="17"/>
      <c r="UD80" s="17"/>
      <c r="UE80" s="17"/>
      <c r="UF80" s="17"/>
      <c r="UG80" s="17"/>
      <c r="UH80" s="17"/>
      <c r="UI80" s="17"/>
      <c r="UJ80" s="17"/>
      <c r="UK80" s="17"/>
      <c r="UL80" s="17"/>
      <c r="UM80" s="17"/>
      <c r="UN80" s="17"/>
      <c r="UO80" s="17"/>
      <c r="UP80" s="17"/>
      <c r="UQ80" s="17"/>
      <c r="UR80" s="17"/>
      <c r="US80" s="17"/>
      <c r="UT80" s="17"/>
      <c r="UU80" s="17"/>
      <c r="UV80" s="17"/>
      <c r="UW80" s="17"/>
      <c r="UX80" s="17"/>
      <c r="UY80" s="17"/>
      <c r="UZ80" s="17"/>
      <c r="VA80" s="17"/>
      <c r="VB80" s="17"/>
      <c r="VC80" s="17"/>
      <c r="VD80" s="17"/>
      <c r="VE80" s="17"/>
      <c r="VF80" s="17"/>
      <c r="VG80" s="17"/>
      <c r="VH80" s="17"/>
      <c r="VI80" s="17"/>
      <c r="VJ80" s="17"/>
      <c r="VK80" s="17"/>
      <c r="VL80" s="17"/>
      <c r="VM80" s="17"/>
      <c r="VN80" s="17"/>
      <c r="VO80" s="17"/>
      <c r="VP80" s="17"/>
      <c r="VQ80" s="17"/>
      <c r="VR80" s="17"/>
      <c r="VS80" s="17"/>
      <c r="VT80" s="17"/>
      <c r="VU80" s="17"/>
      <c r="VV80" s="17"/>
      <c r="VW80" s="17"/>
      <c r="VX80" s="17"/>
      <c r="VY80" s="17"/>
      <c r="VZ80" s="17"/>
      <c r="WA80" s="17"/>
      <c r="WB80" s="17"/>
      <c r="WC80" s="17"/>
      <c r="WD80" s="17"/>
      <c r="WE80" s="17"/>
      <c r="WF80" s="17"/>
      <c r="WG80" s="17"/>
      <c r="WH80" s="17"/>
      <c r="WI80" s="17"/>
      <c r="WJ80" s="17"/>
      <c r="WK80" s="17"/>
      <c r="WL80" s="17"/>
      <c r="WM80" s="17"/>
      <c r="WN80" s="17"/>
      <c r="WO80" s="17"/>
      <c r="WP80" s="17"/>
      <c r="WQ80" s="17"/>
      <c r="WR80" s="17"/>
      <c r="WS80" s="17"/>
      <c r="WT80" s="17"/>
      <c r="WU80" s="17"/>
      <c r="WV80" s="17"/>
      <c r="WW80" s="17"/>
      <c r="WX80" s="17"/>
      <c r="WY80" s="17"/>
      <c r="WZ80" s="17"/>
      <c r="XA80" s="17"/>
      <c r="XB80" s="17"/>
      <c r="XC80" s="17"/>
      <c r="XD80" s="17"/>
      <c r="XE80" s="17"/>
      <c r="XF80" s="17"/>
      <c r="XG80" s="17"/>
      <c r="XH80" s="17"/>
      <c r="XI80" s="17"/>
      <c r="XJ80" s="17"/>
      <c r="XK80" s="17"/>
      <c r="XL80" s="17"/>
      <c r="XM80" s="17"/>
      <c r="XN80" s="17"/>
      <c r="XO80" s="17"/>
      <c r="XP80" s="17"/>
      <c r="XQ80" s="17"/>
      <c r="XR80" s="17"/>
      <c r="XS80" s="17"/>
      <c r="XT80" s="17"/>
      <c r="XU80" s="17"/>
      <c r="XV80" s="17"/>
      <c r="XW80" s="17"/>
      <c r="XX80" s="17"/>
      <c r="XY80" s="17"/>
      <c r="XZ80" s="17"/>
      <c r="YA80" s="17"/>
      <c r="YB80" s="17"/>
      <c r="YC80" s="17"/>
      <c r="YD80" s="17"/>
      <c r="YE80" s="17"/>
      <c r="YF80" s="17"/>
      <c r="YG80" s="17"/>
      <c r="YH80" s="17"/>
      <c r="YI80" s="17"/>
      <c r="YJ80" s="17"/>
      <c r="YK80" s="17"/>
      <c r="YL80" s="17"/>
      <c r="YM80" s="17"/>
      <c r="YN80" s="17"/>
      <c r="YO80" s="17"/>
      <c r="YP80" s="17"/>
      <c r="YQ80" s="17"/>
      <c r="YR80" s="17"/>
      <c r="YS80" s="17"/>
      <c r="YT80" s="17"/>
      <c r="YU80" s="17"/>
      <c r="YV80" s="17"/>
      <c r="YW80" s="17"/>
      <c r="YX80" s="17"/>
      <c r="YY80" s="17"/>
      <c r="YZ80" s="17"/>
      <c r="ZA80" s="17"/>
      <c r="ZB80" s="17"/>
      <c r="ZC80" s="17"/>
      <c r="ZD80" s="17"/>
      <c r="ZE80" s="17"/>
      <c r="ZF80" s="17"/>
      <c r="ZG80" s="17"/>
      <c r="ZH80" s="17"/>
      <c r="ZI80" s="17"/>
      <c r="ZJ80" s="17"/>
      <c r="ZK80" s="17"/>
      <c r="ZL80" s="17"/>
      <c r="ZM80" s="17"/>
      <c r="ZN80" s="17"/>
      <c r="ZO80" s="17"/>
      <c r="ZP80" s="17"/>
      <c r="ZQ80" s="17"/>
      <c r="ZR80" s="17"/>
      <c r="ZS80" s="17"/>
      <c r="ZT80" s="17"/>
      <c r="ZU80" s="17"/>
      <c r="ZV80" s="17"/>
      <c r="ZW80" s="17"/>
      <c r="ZX80" s="17"/>
      <c r="ZY80" s="17"/>
      <c r="ZZ80" s="17"/>
      <c r="AAA80" s="17"/>
      <c r="AAB80" s="17"/>
      <c r="AAC80" s="17"/>
      <c r="AAD80" s="17"/>
      <c r="AAE80" s="17"/>
      <c r="AAF80" s="17"/>
      <c r="AAG80" s="17"/>
      <c r="AAH80" s="17"/>
      <c r="AAI80" s="17"/>
      <c r="AAJ80" s="17"/>
      <c r="AAK80" s="17"/>
      <c r="AAL80" s="17"/>
      <c r="AAM80" s="17"/>
      <c r="AAN80" s="17"/>
      <c r="AAO80" s="17"/>
      <c r="AAP80" s="17"/>
      <c r="AAQ80" s="17"/>
      <c r="AAR80" s="17"/>
      <c r="AAS80" s="17"/>
      <c r="AAT80" s="17"/>
      <c r="AAU80" s="17"/>
      <c r="AAV80" s="17"/>
      <c r="AAW80" s="17"/>
      <c r="AAX80" s="17"/>
      <c r="AAY80" s="17"/>
      <c r="AAZ80" s="17"/>
      <c r="ABA80" s="17"/>
      <c r="ABB80" s="17"/>
      <c r="ABC80" s="17"/>
      <c r="ABD80" s="17"/>
      <c r="ABE80" s="17"/>
      <c r="ABF80" s="17"/>
      <c r="ABG80" s="17"/>
      <c r="ABH80" s="17"/>
      <c r="ABI80" s="17"/>
      <c r="ABJ80" s="17"/>
      <c r="ABK80" s="17"/>
      <c r="ABL80" s="17"/>
      <c r="ABM80" s="17"/>
      <c r="ABN80" s="17"/>
      <c r="ABO80" s="17"/>
      <c r="ABP80" s="17"/>
      <c r="ABQ80" s="17"/>
      <c r="ABR80" s="17"/>
      <c r="ABS80" s="17"/>
      <c r="ABT80" s="17"/>
      <c r="ABU80" s="17"/>
      <c r="ABV80" s="17"/>
      <c r="ABW80" s="17"/>
      <c r="ABX80" s="17"/>
      <c r="ABY80" s="17"/>
      <c r="ABZ80" s="17"/>
      <c r="ACA80" s="17"/>
      <c r="ACB80" s="17"/>
      <c r="ACC80" s="17"/>
      <c r="ACD80" s="17"/>
      <c r="ACE80" s="17"/>
      <c r="ACF80" s="17"/>
      <c r="ACG80" s="17"/>
      <c r="ACH80" s="17"/>
      <c r="ACI80" s="17"/>
      <c r="ACJ80" s="17"/>
      <c r="ACK80" s="17"/>
      <c r="ACL80" s="17"/>
      <c r="ACM80" s="17"/>
      <c r="ACN80" s="17"/>
      <c r="ACO80" s="17"/>
      <c r="ACP80" s="17"/>
      <c r="ACQ80" s="17"/>
      <c r="ACR80" s="17"/>
      <c r="ACS80" s="17"/>
      <c r="ACT80" s="17"/>
      <c r="ACU80" s="17"/>
      <c r="ACV80" s="17"/>
      <c r="ACW80" s="17"/>
      <c r="ACX80" s="17"/>
      <c r="ACY80" s="17"/>
      <c r="ACZ80" s="17"/>
      <c r="ADA80" s="17"/>
      <c r="ADB80" s="17"/>
      <c r="ADC80" s="17"/>
      <c r="ADD80" s="17"/>
      <c r="ADE80" s="17"/>
      <c r="ADF80" s="17"/>
      <c r="ADG80" s="17"/>
      <c r="ADH80" s="17"/>
      <c r="ADI80" s="17"/>
      <c r="ADJ80" s="17"/>
      <c r="ADK80" s="17"/>
      <c r="ADL80" s="17"/>
      <c r="ADM80" s="17"/>
      <c r="ADN80" s="17"/>
      <c r="ADO80" s="17"/>
      <c r="ADP80" s="17"/>
      <c r="ADQ80" s="17"/>
      <c r="ADR80" s="17"/>
      <c r="ADS80" s="17"/>
      <c r="ADT80" s="17"/>
      <c r="ADU80" s="17"/>
      <c r="ADV80" s="17"/>
      <c r="ADW80" s="17"/>
      <c r="ADX80" s="17"/>
      <c r="ADY80" s="17"/>
      <c r="ADZ80" s="17"/>
      <c r="AEA80" s="17"/>
      <c r="AEB80" s="17"/>
      <c r="AEC80" s="17"/>
      <c r="AED80" s="17"/>
      <c r="AEE80" s="17"/>
      <c r="AEF80" s="17"/>
      <c r="AEG80" s="17"/>
      <c r="AEH80" s="17"/>
      <c r="AEI80" s="17"/>
      <c r="AEJ80" s="17"/>
      <c r="AEK80" s="17"/>
      <c r="AEL80" s="17"/>
      <c r="AEM80" s="17"/>
      <c r="AEN80" s="17"/>
      <c r="AEO80" s="17"/>
      <c r="AEP80" s="17"/>
      <c r="AEQ80" s="17"/>
      <c r="AER80" s="17"/>
      <c r="AES80" s="17"/>
      <c r="AET80" s="17"/>
      <c r="AEU80" s="17"/>
      <c r="AEV80" s="17"/>
      <c r="AEW80" s="17"/>
      <c r="AEX80" s="17"/>
      <c r="AEY80" s="17"/>
      <c r="AEZ80" s="17"/>
      <c r="AFA80" s="17"/>
      <c r="AFB80" s="17"/>
      <c r="AFC80" s="17"/>
      <c r="AFD80" s="17"/>
      <c r="AFE80" s="17"/>
      <c r="AFF80" s="17"/>
      <c r="AFG80" s="17"/>
      <c r="AFH80" s="17"/>
      <c r="AFI80" s="17"/>
      <c r="AFJ80" s="17"/>
      <c r="AFK80" s="17"/>
      <c r="AFL80" s="17"/>
      <c r="AFM80" s="17"/>
      <c r="AFN80" s="17"/>
      <c r="AFO80" s="17"/>
      <c r="AFP80" s="17"/>
      <c r="AFQ80" s="17"/>
      <c r="AFR80" s="17"/>
      <c r="AFS80" s="17"/>
      <c r="AFT80" s="17"/>
      <c r="AFU80" s="17"/>
      <c r="AFV80" s="17"/>
      <c r="AFW80" s="17"/>
      <c r="AFX80" s="17"/>
      <c r="AFY80" s="17"/>
      <c r="AFZ80" s="17"/>
      <c r="AGA80" s="17"/>
      <c r="AGB80" s="17"/>
      <c r="AGC80" s="17"/>
      <c r="AGD80" s="17"/>
      <c r="AGE80" s="17"/>
      <c r="AGF80" s="17"/>
      <c r="AGG80" s="17"/>
      <c r="AGH80" s="17"/>
      <c r="AGI80" s="17"/>
      <c r="AGJ80" s="17"/>
      <c r="AGK80" s="17"/>
      <c r="AGL80" s="17"/>
      <c r="AGM80" s="17"/>
      <c r="AGN80" s="17"/>
      <c r="AGO80" s="17"/>
      <c r="AGP80" s="17"/>
      <c r="AGQ80" s="17"/>
      <c r="AGR80" s="17"/>
      <c r="AGS80" s="17"/>
      <c r="AGT80" s="17"/>
      <c r="AGU80" s="17"/>
      <c r="AGV80" s="17"/>
      <c r="AGW80" s="17"/>
      <c r="AGX80" s="17"/>
      <c r="AGY80" s="17"/>
      <c r="AGZ80" s="17"/>
      <c r="AHA80" s="17"/>
      <c r="AHB80" s="17"/>
      <c r="AHC80" s="17"/>
      <c r="AHD80" s="17"/>
      <c r="AHE80" s="17"/>
      <c r="AHF80" s="17"/>
      <c r="AHG80" s="17"/>
      <c r="AHH80" s="17"/>
      <c r="AHI80" s="17"/>
      <c r="AHJ80" s="17"/>
      <c r="AHK80" s="17"/>
      <c r="AHL80" s="17"/>
      <c r="AHM80" s="17"/>
      <c r="AHN80" s="17"/>
      <c r="AHO80" s="17"/>
      <c r="AHP80" s="17"/>
      <c r="AHQ80" s="17"/>
      <c r="AHR80" s="17"/>
      <c r="AHS80" s="17"/>
      <c r="AHT80" s="17"/>
      <c r="AHU80" s="17"/>
      <c r="AHV80" s="17"/>
      <c r="AHW80" s="17"/>
      <c r="AHX80" s="17"/>
      <c r="AHY80" s="17"/>
      <c r="AHZ80" s="17"/>
      <c r="AIA80" s="17"/>
      <c r="AIB80" s="17"/>
      <c r="AIC80" s="17"/>
      <c r="AID80" s="17"/>
      <c r="AIE80" s="17"/>
      <c r="AIF80" s="17"/>
      <c r="AIG80" s="17"/>
      <c r="AIH80" s="17"/>
      <c r="AII80" s="17"/>
      <c r="AIJ80" s="17"/>
      <c r="AIK80" s="17"/>
      <c r="AIL80" s="17"/>
      <c r="AIM80" s="17"/>
      <c r="AIN80" s="17"/>
      <c r="AIO80" s="17"/>
      <c r="AIP80" s="17"/>
      <c r="AIQ80" s="17"/>
      <c r="AIR80" s="17"/>
      <c r="AIS80" s="17"/>
      <c r="AIT80" s="17"/>
      <c r="AIU80" s="17"/>
      <c r="AIV80" s="17"/>
      <c r="AIW80" s="17"/>
      <c r="AIX80" s="17"/>
      <c r="AIY80" s="17"/>
      <c r="AIZ80" s="17"/>
      <c r="AJA80" s="17"/>
      <c r="AJB80" s="17"/>
      <c r="AJC80" s="17"/>
      <c r="AJD80" s="17"/>
      <c r="AJE80" s="17"/>
      <c r="AJF80" s="17"/>
      <c r="AJG80" s="17"/>
      <c r="AJH80" s="17"/>
      <c r="AJI80" s="17"/>
      <c r="AJJ80" s="17"/>
      <c r="AJK80" s="17"/>
      <c r="AJL80" s="17"/>
      <c r="AJM80" s="17"/>
      <c r="AJN80" s="17"/>
      <c r="AJO80" s="17"/>
      <c r="AJP80" s="17"/>
      <c r="AJQ80" s="17"/>
      <c r="AJR80" s="17"/>
      <c r="AJS80" s="17"/>
      <c r="AJT80" s="17"/>
      <c r="AJU80" s="17"/>
      <c r="AJV80" s="17"/>
      <c r="AJW80" s="17"/>
      <c r="AJX80" s="17"/>
      <c r="AJY80" s="17"/>
      <c r="AJZ80" s="17"/>
      <c r="AKA80" s="17"/>
      <c r="AKB80" s="17"/>
      <c r="AKC80" s="17"/>
      <c r="AKD80" s="17"/>
      <c r="AKE80" s="17"/>
      <c r="AKF80" s="17"/>
      <c r="AKG80" s="17"/>
      <c r="AKH80" s="17"/>
      <c r="AKI80" s="17"/>
      <c r="AKJ80" s="17"/>
      <c r="AKK80" s="17"/>
      <c r="AKL80" s="17"/>
      <c r="AKM80" s="17"/>
      <c r="AKN80" s="17"/>
      <c r="AKO80" s="17"/>
      <c r="AKP80" s="17"/>
      <c r="AKQ80" s="17"/>
      <c r="AKR80" s="17"/>
      <c r="AKS80" s="17"/>
      <c r="AKT80" s="17"/>
      <c r="AKU80" s="17"/>
      <c r="AKV80" s="17"/>
      <c r="AKW80" s="17"/>
      <c r="AKX80" s="17"/>
      <c r="AKY80" s="17"/>
      <c r="AKZ80" s="17"/>
      <c r="ALA80" s="17"/>
      <c r="ALB80" s="17"/>
      <c r="ALC80" s="17"/>
      <c r="ALD80" s="17"/>
      <c r="ALE80" s="17"/>
      <c r="ALF80" s="17"/>
      <c r="ALG80" s="17"/>
      <c r="ALH80" s="17"/>
      <c r="ALI80" s="17"/>
      <c r="ALJ80" s="17"/>
      <c r="ALK80" s="17"/>
      <c r="ALL80" s="17"/>
      <c r="ALM80" s="17"/>
      <c r="ALN80" s="17"/>
      <c r="ALO80" s="17"/>
      <c r="ALP80" s="17"/>
      <c r="ALQ80" s="17"/>
      <c r="ALR80" s="17"/>
      <c r="ALS80" s="17"/>
      <c r="ALT80" s="17"/>
      <c r="ALU80" s="17"/>
    </row>
    <row r="81" spans="1:1009" ht="15.75" customHeight="1">
      <c r="A81" s="17"/>
      <c r="B81" s="343" t="s">
        <v>313</v>
      </c>
      <c r="C81" s="344"/>
      <c r="D81" s="344"/>
      <c r="E81" s="344"/>
      <c r="F81" s="344"/>
      <c r="G81" s="344"/>
      <c r="H81" s="344"/>
      <c r="I81" s="344"/>
      <c r="J81" s="344"/>
      <c r="K81" s="344"/>
      <c r="L81" s="36">
        <f>SUM(L80:L80)</f>
        <v>4.6734974999999999</v>
      </c>
      <c r="M81" s="17"/>
      <c r="N81" s="145" t="s">
        <v>362</v>
      </c>
      <c r="O81" s="20" t="s">
        <v>60</v>
      </c>
      <c r="P81" s="21">
        <v>3</v>
      </c>
      <c r="Q81" s="127">
        <v>0.12</v>
      </c>
      <c r="R81" s="21">
        <v>0.3</v>
      </c>
      <c r="S81" s="22">
        <v>8.65</v>
      </c>
      <c r="T81" s="21"/>
      <c r="U81" s="22"/>
      <c r="V81" s="21">
        <f t="shared" si="0"/>
        <v>0.93420000000000003</v>
      </c>
      <c r="W81" s="25"/>
      <c r="X81" s="26">
        <f>V81*P81</f>
        <v>2.8026</v>
      </c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  <c r="HV81" s="17"/>
      <c r="HW81" s="17"/>
      <c r="HX81" s="17"/>
      <c r="HY81" s="17"/>
      <c r="HZ81" s="17"/>
      <c r="IA81" s="17"/>
      <c r="IB81" s="17"/>
      <c r="IC81" s="17"/>
      <c r="ID81" s="17"/>
      <c r="IE81" s="17"/>
      <c r="IF81" s="17"/>
      <c r="IG81" s="17"/>
      <c r="IH81" s="17"/>
      <c r="II81" s="17"/>
      <c r="IJ81" s="17"/>
      <c r="IK81" s="17"/>
      <c r="IL81" s="17"/>
      <c r="IM81" s="17"/>
      <c r="IN81" s="17"/>
      <c r="IO81" s="17"/>
      <c r="IP81" s="17"/>
      <c r="IQ81" s="17"/>
      <c r="IR81" s="17"/>
      <c r="IS81" s="17"/>
      <c r="IT81" s="17"/>
      <c r="IU81" s="17"/>
      <c r="IV81" s="17"/>
      <c r="IW81" s="17"/>
      <c r="IX81" s="17"/>
      <c r="IY81" s="17"/>
      <c r="IZ81" s="17"/>
      <c r="JA81" s="17"/>
      <c r="JB81" s="17"/>
      <c r="JC81" s="17"/>
      <c r="JD81" s="17"/>
      <c r="JE81" s="17"/>
      <c r="JF81" s="17"/>
      <c r="JG81" s="17"/>
      <c r="JH81" s="17"/>
      <c r="JI81" s="17"/>
      <c r="JJ81" s="17"/>
      <c r="JK81" s="17"/>
      <c r="JL81" s="17"/>
      <c r="JM81" s="17"/>
      <c r="JN81" s="17"/>
      <c r="JO81" s="17"/>
      <c r="JP81" s="17"/>
      <c r="JQ81" s="17"/>
      <c r="JR81" s="17"/>
      <c r="JS81" s="17"/>
      <c r="JT81" s="17"/>
      <c r="JU81" s="17"/>
      <c r="JV81" s="17"/>
      <c r="JW81" s="17"/>
      <c r="JX81" s="17"/>
      <c r="JY81" s="17"/>
      <c r="JZ81" s="17"/>
      <c r="KA81" s="17"/>
      <c r="KB81" s="17"/>
      <c r="KC81" s="17"/>
      <c r="KD81" s="17"/>
      <c r="KE81" s="17"/>
      <c r="KF81" s="17"/>
      <c r="KG81" s="17"/>
      <c r="KH81" s="17"/>
      <c r="KI81" s="17"/>
      <c r="KJ81" s="17"/>
      <c r="KK81" s="17"/>
      <c r="KL81" s="17"/>
      <c r="KM81" s="17"/>
      <c r="KN81" s="17"/>
      <c r="KO81" s="17"/>
      <c r="KP81" s="17"/>
      <c r="KQ81" s="17"/>
      <c r="KR81" s="17"/>
      <c r="KS81" s="17"/>
      <c r="KT81" s="17"/>
      <c r="KU81" s="17"/>
      <c r="KV81" s="17"/>
      <c r="KW81" s="17"/>
      <c r="KX81" s="17"/>
      <c r="KY81" s="17"/>
      <c r="KZ81" s="17"/>
      <c r="LA81" s="17"/>
      <c r="LB81" s="17"/>
      <c r="LC81" s="17"/>
      <c r="LD81" s="17"/>
      <c r="LE81" s="17"/>
      <c r="LF81" s="17"/>
      <c r="LG81" s="17"/>
      <c r="LH81" s="17"/>
      <c r="LI81" s="17"/>
      <c r="LJ81" s="17"/>
      <c r="LK81" s="17"/>
      <c r="LL81" s="17"/>
      <c r="LM81" s="17"/>
      <c r="LN81" s="17"/>
      <c r="LO81" s="17"/>
      <c r="LP81" s="17"/>
      <c r="LQ81" s="17"/>
      <c r="LR81" s="17"/>
      <c r="LS81" s="17"/>
      <c r="LT81" s="17"/>
      <c r="LU81" s="17"/>
      <c r="LV81" s="17"/>
      <c r="LW81" s="17"/>
      <c r="LX81" s="17"/>
      <c r="LY81" s="17"/>
      <c r="LZ81" s="17"/>
      <c r="MA81" s="17"/>
      <c r="MB81" s="17"/>
      <c r="MC81" s="17"/>
      <c r="MD81" s="17"/>
      <c r="ME81" s="17"/>
      <c r="MF81" s="17"/>
      <c r="MG81" s="17"/>
      <c r="MH81" s="17"/>
      <c r="MI81" s="17"/>
      <c r="MJ81" s="17"/>
      <c r="MK81" s="17"/>
      <c r="ML81" s="17"/>
      <c r="MM81" s="17"/>
      <c r="MN81" s="17"/>
      <c r="MO81" s="17"/>
      <c r="MP81" s="17"/>
      <c r="MQ81" s="17"/>
      <c r="MR81" s="17"/>
      <c r="MS81" s="17"/>
      <c r="MT81" s="17"/>
      <c r="MU81" s="17"/>
      <c r="MV81" s="17"/>
      <c r="MW81" s="17"/>
      <c r="MX81" s="17"/>
      <c r="MY81" s="17"/>
      <c r="MZ81" s="17"/>
      <c r="NA81" s="17"/>
      <c r="NB81" s="17"/>
      <c r="NC81" s="17"/>
      <c r="ND81" s="17"/>
      <c r="NE81" s="17"/>
      <c r="NF81" s="17"/>
      <c r="NG81" s="17"/>
      <c r="NH81" s="17"/>
      <c r="NI81" s="17"/>
      <c r="NJ81" s="17"/>
      <c r="NK81" s="17"/>
      <c r="NL81" s="17"/>
      <c r="NM81" s="17"/>
      <c r="NN81" s="17"/>
      <c r="NO81" s="17"/>
      <c r="NP81" s="17"/>
      <c r="NQ81" s="17"/>
      <c r="NR81" s="17"/>
      <c r="NS81" s="17"/>
      <c r="NT81" s="17"/>
      <c r="NU81" s="17"/>
      <c r="NV81" s="17"/>
      <c r="NW81" s="17"/>
      <c r="NX81" s="17"/>
      <c r="NY81" s="17"/>
      <c r="NZ81" s="17"/>
      <c r="OA81" s="17"/>
      <c r="OB81" s="17"/>
      <c r="OC81" s="17"/>
      <c r="OD81" s="17"/>
      <c r="OE81" s="17"/>
      <c r="OF81" s="17"/>
      <c r="OG81" s="17"/>
      <c r="OH81" s="17"/>
      <c r="OI81" s="17"/>
      <c r="OJ81" s="17"/>
      <c r="OK81" s="17"/>
      <c r="OL81" s="17"/>
      <c r="OM81" s="17"/>
      <c r="ON81" s="17"/>
      <c r="OO81" s="17"/>
      <c r="OP81" s="17"/>
      <c r="OQ81" s="17"/>
      <c r="OR81" s="17"/>
      <c r="OS81" s="17"/>
      <c r="OT81" s="17"/>
      <c r="OU81" s="17"/>
      <c r="OV81" s="17"/>
      <c r="OW81" s="17"/>
      <c r="OX81" s="17"/>
      <c r="OY81" s="17"/>
      <c r="OZ81" s="17"/>
      <c r="PA81" s="17"/>
      <c r="PB81" s="17"/>
      <c r="PC81" s="17"/>
      <c r="PD81" s="17"/>
      <c r="PE81" s="17"/>
      <c r="PF81" s="17"/>
      <c r="PG81" s="17"/>
      <c r="PH81" s="17"/>
      <c r="PI81" s="17"/>
      <c r="PJ81" s="17"/>
      <c r="PK81" s="17"/>
      <c r="PL81" s="17"/>
      <c r="PM81" s="17"/>
      <c r="PN81" s="17"/>
      <c r="PO81" s="17"/>
      <c r="PP81" s="17"/>
      <c r="PQ81" s="17"/>
      <c r="PR81" s="17"/>
      <c r="PS81" s="17"/>
      <c r="PT81" s="17"/>
      <c r="PU81" s="17"/>
      <c r="PV81" s="17"/>
      <c r="PW81" s="17"/>
      <c r="PX81" s="17"/>
      <c r="PY81" s="17"/>
      <c r="PZ81" s="17"/>
      <c r="QA81" s="17"/>
      <c r="QB81" s="17"/>
      <c r="QC81" s="17"/>
      <c r="QD81" s="17"/>
      <c r="QE81" s="17"/>
      <c r="QF81" s="17"/>
      <c r="QG81" s="17"/>
      <c r="QH81" s="17"/>
      <c r="QI81" s="17"/>
      <c r="QJ81" s="17"/>
      <c r="QK81" s="17"/>
      <c r="QL81" s="17"/>
      <c r="QM81" s="17"/>
      <c r="QN81" s="17"/>
      <c r="QO81" s="17"/>
      <c r="QP81" s="17"/>
      <c r="QQ81" s="17"/>
      <c r="QR81" s="17"/>
      <c r="QS81" s="17"/>
      <c r="QT81" s="17"/>
      <c r="QU81" s="17"/>
      <c r="QV81" s="17"/>
      <c r="QW81" s="17"/>
      <c r="QX81" s="17"/>
      <c r="QY81" s="17"/>
      <c r="QZ81" s="17"/>
      <c r="RA81" s="17"/>
      <c r="RB81" s="17"/>
      <c r="RC81" s="17"/>
      <c r="RD81" s="17"/>
      <c r="RE81" s="17"/>
      <c r="RF81" s="17"/>
      <c r="RG81" s="17"/>
      <c r="RH81" s="17"/>
      <c r="RI81" s="17"/>
      <c r="RJ81" s="17"/>
      <c r="RK81" s="17"/>
      <c r="RL81" s="17"/>
      <c r="RM81" s="17"/>
      <c r="RN81" s="17"/>
      <c r="RO81" s="17"/>
      <c r="RP81" s="17"/>
      <c r="RQ81" s="17"/>
      <c r="RR81" s="17"/>
      <c r="RS81" s="17"/>
      <c r="RT81" s="17"/>
      <c r="RU81" s="17"/>
      <c r="RV81" s="17"/>
      <c r="RW81" s="17"/>
      <c r="RX81" s="17"/>
      <c r="RY81" s="17"/>
      <c r="RZ81" s="17"/>
      <c r="SA81" s="17"/>
      <c r="SB81" s="17"/>
      <c r="SC81" s="17"/>
      <c r="SD81" s="17"/>
      <c r="SE81" s="17"/>
      <c r="SF81" s="17"/>
      <c r="SG81" s="17"/>
      <c r="SH81" s="17"/>
      <c r="SI81" s="17"/>
      <c r="SJ81" s="17"/>
      <c r="SK81" s="17"/>
      <c r="SL81" s="17"/>
      <c r="SM81" s="17"/>
      <c r="SN81" s="17"/>
      <c r="SO81" s="17"/>
      <c r="SP81" s="17"/>
      <c r="SQ81" s="17"/>
      <c r="SR81" s="17"/>
      <c r="SS81" s="17"/>
      <c r="ST81" s="17"/>
      <c r="SU81" s="17"/>
      <c r="SV81" s="17"/>
      <c r="SW81" s="17"/>
      <c r="SX81" s="17"/>
      <c r="SY81" s="17"/>
      <c r="SZ81" s="17"/>
      <c r="TA81" s="17"/>
      <c r="TB81" s="17"/>
      <c r="TC81" s="17"/>
      <c r="TD81" s="17"/>
      <c r="TE81" s="17"/>
      <c r="TF81" s="17"/>
      <c r="TG81" s="17"/>
      <c r="TH81" s="17"/>
      <c r="TI81" s="17"/>
      <c r="TJ81" s="17"/>
      <c r="TK81" s="17"/>
      <c r="TL81" s="17"/>
      <c r="TM81" s="17"/>
      <c r="TN81" s="17"/>
      <c r="TO81" s="17"/>
      <c r="TP81" s="17"/>
      <c r="TQ81" s="17"/>
      <c r="TR81" s="17"/>
      <c r="TS81" s="17"/>
      <c r="TT81" s="17"/>
      <c r="TU81" s="17"/>
      <c r="TV81" s="17"/>
      <c r="TW81" s="17"/>
      <c r="TX81" s="17"/>
      <c r="TY81" s="17"/>
      <c r="TZ81" s="17"/>
      <c r="UA81" s="17"/>
      <c r="UB81" s="17"/>
      <c r="UC81" s="17"/>
      <c r="UD81" s="17"/>
      <c r="UE81" s="17"/>
      <c r="UF81" s="17"/>
      <c r="UG81" s="17"/>
      <c r="UH81" s="17"/>
      <c r="UI81" s="17"/>
      <c r="UJ81" s="17"/>
      <c r="UK81" s="17"/>
      <c r="UL81" s="17"/>
      <c r="UM81" s="17"/>
      <c r="UN81" s="17"/>
      <c r="UO81" s="17"/>
      <c r="UP81" s="17"/>
      <c r="UQ81" s="17"/>
      <c r="UR81" s="17"/>
      <c r="US81" s="17"/>
      <c r="UT81" s="17"/>
      <c r="UU81" s="17"/>
      <c r="UV81" s="17"/>
      <c r="UW81" s="17"/>
      <c r="UX81" s="17"/>
      <c r="UY81" s="17"/>
      <c r="UZ81" s="17"/>
      <c r="VA81" s="17"/>
      <c r="VB81" s="17"/>
      <c r="VC81" s="17"/>
      <c r="VD81" s="17"/>
      <c r="VE81" s="17"/>
      <c r="VF81" s="17"/>
      <c r="VG81" s="17"/>
      <c r="VH81" s="17"/>
      <c r="VI81" s="17"/>
      <c r="VJ81" s="17"/>
      <c r="VK81" s="17"/>
      <c r="VL81" s="17"/>
      <c r="VM81" s="17"/>
      <c r="VN81" s="17"/>
      <c r="VO81" s="17"/>
      <c r="VP81" s="17"/>
      <c r="VQ81" s="17"/>
      <c r="VR81" s="17"/>
      <c r="VS81" s="17"/>
      <c r="VT81" s="17"/>
      <c r="VU81" s="17"/>
      <c r="VV81" s="17"/>
      <c r="VW81" s="17"/>
      <c r="VX81" s="17"/>
      <c r="VY81" s="17"/>
      <c r="VZ81" s="17"/>
      <c r="WA81" s="17"/>
      <c r="WB81" s="17"/>
      <c r="WC81" s="17"/>
      <c r="WD81" s="17"/>
      <c r="WE81" s="17"/>
      <c r="WF81" s="17"/>
      <c r="WG81" s="17"/>
      <c r="WH81" s="17"/>
      <c r="WI81" s="17"/>
      <c r="WJ81" s="17"/>
      <c r="WK81" s="17"/>
      <c r="WL81" s="17"/>
      <c r="WM81" s="17"/>
      <c r="WN81" s="17"/>
      <c r="WO81" s="17"/>
      <c r="WP81" s="17"/>
      <c r="WQ81" s="17"/>
      <c r="WR81" s="17"/>
      <c r="WS81" s="17"/>
      <c r="WT81" s="17"/>
      <c r="WU81" s="17"/>
      <c r="WV81" s="17"/>
      <c r="WW81" s="17"/>
      <c r="WX81" s="17"/>
      <c r="WY81" s="17"/>
      <c r="WZ81" s="17"/>
      <c r="XA81" s="17"/>
      <c r="XB81" s="17"/>
      <c r="XC81" s="17"/>
      <c r="XD81" s="17"/>
      <c r="XE81" s="17"/>
      <c r="XF81" s="17"/>
      <c r="XG81" s="17"/>
      <c r="XH81" s="17"/>
      <c r="XI81" s="17"/>
      <c r="XJ81" s="17"/>
      <c r="XK81" s="17"/>
      <c r="XL81" s="17"/>
      <c r="XM81" s="17"/>
      <c r="XN81" s="17"/>
      <c r="XO81" s="17"/>
      <c r="XP81" s="17"/>
      <c r="XQ81" s="17"/>
      <c r="XR81" s="17"/>
      <c r="XS81" s="17"/>
      <c r="XT81" s="17"/>
      <c r="XU81" s="17"/>
      <c r="XV81" s="17"/>
      <c r="XW81" s="17"/>
      <c r="XX81" s="17"/>
      <c r="XY81" s="17"/>
      <c r="XZ81" s="17"/>
      <c r="YA81" s="17"/>
      <c r="YB81" s="17"/>
      <c r="YC81" s="17"/>
      <c r="YD81" s="17"/>
      <c r="YE81" s="17"/>
      <c r="YF81" s="17"/>
      <c r="YG81" s="17"/>
      <c r="YH81" s="17"/>
      <c r="YI81" s="17"/>
      <c r="YJ81" s="17"/>
      <c r="YK81" s="17"/>
      <c r="YL81" s="17"/>
      <c r="YM81" s="17"/>
      <c r="YN81" s="17"/>
      <c r="YO81" s="17"/>
      <c r="YP81" s="17"/>
      <c r="YQ81" s="17"/>
      <c r="YR81" s="17"/>
      <c r="YS81" s="17"/>
      <c r="YT81" s="17"/>
      <c r="YU81" s="17"/>
      <c r="YV81" s="17"/>
      <c r="YW81" s="17"/>
      <c r="YX81" s="17"/>
      <c r="YY81" s="17"/>
      <c r="YZ81" s="17"/>
      <c r="ZA81" s="17"/>
      <c r="ZB81" s="17"/>
      <c r="ZC81" s="17"/>
      <c r="ZD81" s="17"/>
      <c r="ZE81" s="17"/>
      <c r="ZF81" s="17"/>
      <c r="ZG81" s="17"/>
      <c r="ZH81" s="17"/>
      <c r="ZI81" s="17"/>
      <c r="ZJ81" s="17"/>
      <c r="ZK81" s="17"/>
      <c r="ZL81" s="17"/>
      <c r="ZM81" s="17"/>
      <c r="ZN81" s="17"/>
      <c r="ZO81" s="17"/>
      <c r="ZP81" s="17"/>
      <c r="ZQ81" s="17"/>
      <c r="ZR81" s="17"/>
      <c r="ZS81" s="17"/>
      <c r="ZT81" s="17"/>
      <c r="ZU81" s="17"/>
      <c r="ZV81" s="17"/>
      <c r="ZW81" s="17"/>
      <c r="ZX81" s="17"/>
      <c r="ZY81" s="17"/>
      <c r="ZZ81" s="17"/>
      <c r="AAA81" s="17"/>
      <c r="AAB81" s="17"/>
      <c r="AAC81" s="17"/>
      <c r="AAD81" s="17"/>
      <c r="AAE81" s="17"/>
      <c r="AAF81" s="17"/>
      <c r="AAG81" s="17"/>
      <c r="AAH81" s="17"/>
      <c r="AAI81" s="17"/>
      <c r="AAJ81" s="17"/>
      <c r="AAK81" s="17"/>
      <c r="AAL81" s="17"/>
      <c r="AAM81" s="17"/>
      <c r="AAN81" s="17"/>
      <c r="AAO81" s="17"/>
      <c r="AAP81" s="17"/>
      <c r="AAQ81" s="17"/>
      <c r="AAR81" s="17"/>
      <c r="AAS81" s="17"/>
      <c r="AAT81" s="17"/>
      <c r="AAU81" s="17"/>
      <c r="AAV81" s="17"/>
      <c r="AAW81" s="17"/>
      <c r="AAX81" s="17"/>
      <c r="AAY81" s="17"/>
      <c r="AAZ81" s="17"/>
      <c r="ABA81" s="17"/>
      <c r="ABB81" s="17"/>
      <c r="ABC81" s="17"/>
      <c r="ABD81" s="17"/>
      <c r="ABE81" s="17"/>
      <c r="ABF81" s="17"/>
      <c r="ABG81" s="17"/>
      <c r="ABH81" s="17"/>
      <c r="ABI81" s="17"/>
      <c r="ABJ81" s="17"/>
      <c r="ABK81" s="17"/>
      <c r="ABL81" s="17"/>
      <c r="ABM81" s="17"/>
      <c r="ABN81" s="17"/>
      <c r="ABO81" s="17"/>
      <c r="ABP81" s="17"/>
      <c r="ABQ81" s="17"/>
      <c r="ABR81" s="17"/>
      <c r="ABS81" s="17"/>
      <c r="ABT81" s="17"/>
      <c r="ABU81" s="17"/>
      <c r="ABV81" s="17"/>
      <c r="ABW81" s="17"/>
      <c r="ABX81" s="17"/>
      <c r="ABY81" s="17"/>
      <c r="ABZ81" s="17"/>
      <c r="ACA81" s="17"/>
      <c r="ACB81" s="17"/>
      <c r="ACC81" s="17"/>
      <c r="ACD81" s="17"/>
      <c r="ACE81" s="17"/>
      <c r="ACF81" s="17"/>
      <c r="ACG81" s="17"/>
      <c r="ACH81" s="17"/>
      <c r="ACI81" s="17"/>
      <c r="ACJ81" s="17"/>
      <c r="ACK81" s="17"/>
      <c r="ACL81" s="17"/>
      <c r="ACM81" s="17"/>
      <c r="ACN81" s="17"/>
      <c r="ACO81" s="17"/>
      <c r="ACP81" s="17"/>
      <c r="ACQ81" s="17"/>
      <c r="ACR81" s="17"/>
      <c r="ACS81" s="17"/>
      <c r="ACT81" s="17"/>
      <c r="ACU81" s="17"/>
      <c r="ACV81" s="17"/>
      <c r="ACW81" s="17"/>
      <c r="ACX81" s="17"/>
      <c r="ACY81" s="17"/>
      <c r="ACZ81" s="17"/>
      <c r="ADA81" s="17"/>
      <c r="ADB81" s="17"/>
      <c r="ADC81" s="17"/>
      <c r="ADD81" s="17"/>
      <c r="ADE81" s="17"/>
      <c r="ADF81" s="17"/>
      <c r="ADG81" s="17"/>
      <c r="ADH81" s="17"/>
      <c r="ADI81" s="17"/>
      <c r="ADJ81" s="17"/>
      <c r="ADK81" s="17"/>
      <c r="ADL81" s="17"/>
      <c r="ADM81" s="17"/>
      <c r="ADN81" s="17"/>
      <c r="ADO81" s="17"/>
      <c r="ADP81" s="17"/>
      <c r="ADQ81" s="17"/>
      <c r="ADR81" s="17"/>
      <c r="ADS81" s="17"/>
      <c r="ADT81" s="17"/>
      <c r="ADU81" s="17"/>
      <c r="ADV81" s="17"/>
      <c r="ADW81" s="17"/>
      <c r="ADX81" s="17"/>
      <c r="ADY81" s="17"/>
      <c r="ADZ81" s="17"/>
      <c r="AEA81" s="17"/>
      <c r="AEB81" s="17"/>
      <c r="AEC81" s="17"/>
      <c r="AED81" s="17"/>
      <c r="AEE81" s="17"/>
      <c r="AEF81" s="17"/>
      <c r="AEG81" s="17"/>
      <c r="AEH81" s="17"/>
      <c r="AEI81" s="17"/>
      <c r="AEJ81" s="17"/>
      <c r="AEK81" s="17"/>
      <c r="AEL81" s="17"/>
      <c r="AEM81" s="17"/>
      <c r="AEN81" s="17"/>
      <c r="AEO81" s="17"/>
      <c r="AEP81" s="17"/>
      <c r="AEQ81" s="17"/>
      <c r="AER81" s="17"/>
      <c r="AES81" s="17"/>
      <c r="AET81" s="17"/>
      <c r="AEU81" s="17"/>
      <c r="AEV81" s="17"/>
      <c r="AEW81" s="17"/>
      <c r="AEX81" s="17"/>
      <c r="AEY81" s="17"/>
      <c r="AEZ81" s="17"/>
      <c r="AFA81" s="17"/>
      <c r="AFB81" s="17"/>
      <c r="AFC81" s="17"/>
      <c r="AFD81" s="17"/>
      <c r="AFE81" s="17"/>
      <c r="AFF81" s="17"/>
      <c r="AFG81" s="17"/>
      <c r="AFH81" s="17"/>
      <c r="AFI81" s="17"/>
      <c r="AFJ81" s="17"/>
      <c r="AFK81" s="17"/>
      <c r="AFL81" s="17"/>
      <c r="AFM81" s="17"/>
      <c r="AFN81" s="17"/>
      <c r="AFO81" s="17"/>
      <c r="AFP81" s="17"/>
      <c r="AFQ81" s="17"/>
      <c r="AFR81" s="17"/>
      <c r="AFS81" s="17"/>
      <c r="AFT81" s="17"/>
      <c r="AFU81" s="17"/>
      <c r="AFV81" s="17"/>
      <c r="AFW81" s="17"/>
      <c r="AFX81" s="17"/>
      <c r="AFY81" s="17"/>
      <c r="AFZ81" s="17"/>
      <c r="AGA81" s="17"/>
      <c r="AGB81" s="17"/>
      <c r="AGC81" s="17"/>
      <c r="AGD81" s="17"/>
      <c r="AGE81" s="17"/>
      <c r="AGF81" s="17"/>
      <c r="AGG81" s="17"/>
      <c r="AGH81" s="17"/>
      <c r="AGI81" s="17"/>
      <c r="AGJ81" s="17"/>
      <c r="AGK81" s="17"/>
      <c r="AGL81" s="17"/>
      <c r="AGM81" s="17"/>
      <c r="AGN81" s="17"/>
      <c r="AGO81" s="17"/>
      <c r="AGP81" s="17"/>
      <c r="AGQ81" s="17"/>
      <c r="AGR81" s="17"/>
      <c r="AGS81" s="17"/>
      <c r="AGT81" s="17"/>
      <c r="AGU81" s="17"/>
      <c r="AGV81" s="17"/>
      <c r="AGW81" s="17"/>
      <c r="AGX81" s="17"/>
      <c r="AGY81" s="17"/>
      <c r="AGZ81" s="17"/>
      <c r="AHA81" s="17"/>
      <c r="AHB81" s="17"/>
      <c r="AHC81" s="17"/>
      <c r="AHD81" s="17"/>
      <c r="AHE81" s="17"/>
      <c r="AHF81" s="17"/>
      <c r="AHG81" s="17"/>
      <c r="AHH81" s="17"/>
      <c r="AHI81" s="17"/>
      <c r="AHJ81" s="17"/>
      <c r="AHK81" s="17"/>
      <c r="AHL81" s="17"/>
      <c r="AHM81" s="17"/>
      <c r="AHN81" s="17"/>
      <c r="AHO81" s="17"/>
      <c r="AHP81" s="17"/>
      <c r="AHQ81" s="17"/>
      <c r="AHR81" s="17"/>
      <c r="AHS81" s="17"/>
      <c r="AHT81" s="17"/>
      <c r="AHU81" s="17"/>
      <c r="AHV81" s="17"/>
      <c r="AHW81" s="17"/>
      <c r="AHX81" s="17"/>
      <c r="AHY81" s="17"/>
      <c r="AHZ81" s="17"/>
      <c r="AIA81" s="17"/>
      <c r="AIB81" s="17"/>
      <c r="AIC81" s="17"/>
      <c r="AID81" s="17"/>
      <c r="AIE81" s="17"/>
      <c r="AIF81" s="17"/>
      <c r="AIG81" s="17"/>
      <c r="AIH81" s="17"/>
      <c r="AII81" s="17"/>
      <c r="AIJ81" s="17"/>
      <c r="AIK81" s="17"/>
      <c r="AIL81" s="17"/>
      <c r="AIM81" s="17"/>
      <c r="AIN81" s="17"/>
      <c r="AIO81" s="17"/>
      <c r="AIP81" s="17"/>
      <c r="AIQ81" s="17"/>
      <c r="AIR81" s="17"/>
      <c r="AIS81" s="17"/>
      <c r="AIT81" s="17"/>
      <c r="AIU81" s="17"/>
      <c r="AIV81" s="17"/>
      <c r="AIW81" s="17"/>
      <c r="AIX81" s="17"/>
      <c r="AIY81" s="17"/>
      <c r="AIZ81" s="17"/>
      <c r="AJA81" s="17"/>
      <c r="AJB81" s="17"/>
      <c r="AJC81" s="17"/>
      <c r="AJD81" s="17"/>
      <c r="AJE81" s="17"/>
      <c r="AJF81" s="17"/>
      <c r="AJG81" s="17"/>
      <c r="AJH81" s="17"/>
      <c r="AJI81" s="17"/>
      <c r="AJJ81" s="17"/>
      <c r="AJK81" s="17"/>
      <c r="AJL81" s="17"/>
      <c r="AJM81" s="17"/>
      <c r="AJN81" s="17"/>
      <c r="AJO81" s="17"/>
      <c r="AJP81" s="17"/>
      <c r="AJQ81" s="17"/>
      <c r="AJR81" s="17"/>
      <c r="AJS81" s="17"/>
      <c r="AJT81" s="17"/>
      <c r="AJU81" s="17"/>
      <c r="AJV81" s="17"/>
      <c r="AJW81" s="17"/>
      <c r="AJX81" s="17"/>
      <c r="AJY81" s="17"/>
      <c r="AJZ81" s="17"/>
      <c r="AKA81" s="17"/>
      <c r="AKB81" s="17"/>
      <c r="AKC81" s="17"/>
      <c r="AKD81" s="17"/>
      <c r="AKE81" s="17"/>
      <c r="AKF81" s="17"/>
      <c r="AKG81" s="17"/>
      <c r="AKH81" s="17"/>
      <c r="AKI81" s="17"/>
      <c r="AKJ81" s="17"/>
      <c r="AKK81" s="17"/>
      <c r="AKL81" s="17"/>
      <c r="AKM81" s="17"/>
      <c r="AKN81" s="17"/>
      <c r="AKO81" s="17"/>
      <c r="AKP81" s="17"/>
      <c r="AKQ81" s="17"/>
      <c r="AKR81" s="17"/>
      <c r="AKS81" s="17"/>
      <c r="AKT81" s="17"/>
      <c r="AKU81" s="17"/>
      <c r="AKV81" s="17"/>
      <c r="AKW81" s="17"/>
      <c r="AKX81" s="17"/>
      <c r="AKY81" s="17"/>
      <c r="AKZ81" s="17"/>
      <c r="ALA81" s="17"/>
      <c r="ALB81" s="17"/>
      <c r="ALC81" s="17"/>
      <c r="ALD81" s="17"/>
      <c r="ALE81" s="17"/>
      <c r="ALF81" s="17"/>
      <c r="ALG81" s="17"/>
      <c r="ALH81" s="17"/>
      <c r="ALI81" s="17"/>
      <c r="ALJ81" s="17"/>
      <c r="ALK81" s="17"/>
      <c r="ALL81" s="17"/>
      <c r="ALM81" s="17"/>
      <c r="ALN81" s="17"/>
      <c r="ALO81" s="17"/>
      <c r="ALP81" s="17"/>
      <c r="ALQ81" s="17"/>
      <c r="ALR81" s="17"/>
      <c r="ALS81" s="17"/>
      <c r="ALT81" s="17"/>
      <c r="ALU81" s="17"/>
    </row>
    <row r="82" spans="1:1009">
      <c r="N82" s="146" t="s">
        <v>363</v>
      </c>
      <c r="O82" s="20" t="s">
        <v>60</v>
      </c>
      <c r="P82" s="21">
        <v>1</v>
      </c>
      <c r="Q82" s="127">
        <v>0.12</v>
      </c>
      <c r="R82" s="21">
        <v>7.63</v>
      </c>
      <c r="S82" s="22">
        <v>0.3</v>
      </c>
      <c r="T82" s="21"/>
      <c r="U82" s="22"/>
      <c r="V82" s="21">
        <f t="shared" si="0"/>
        <v>0.27467999999999998</v>
      </c>
      <c r="W82" s="25"/>
      <c r="X82" s="26">
        <f t="shared" ref="X82:X90" si="1">V82</f>
        <v>0.27467999999999998</v>
      </c>
    </row>
    <row r="83" spans="1:1009">
      <c r="N83" s="146" t="s">
        <v>364</v>
      </c>
      <c r="O83" s="20" t="s">
        <v>60</v>
      </c>
      <c r="P83" s="21">
        <v>1</v>
      </c>
      <c r="Q83" s="127">
        <v>0.12</v>
      </c>
      <c r="R83" s="21">
        <v>4.9400000000000004</v>
      </c>
      <c r="S83" s="22">
        <v>0.3</v>
      </c>
      <c r="T83" s="21"/>
      <c r="U83" s="22"/>
      <c r="V83" s="21">
        <f t="shared" si="0"/>
        <v>0.17784</v>
      </c>
      <c r="W83" s="25"/>
      <c r="X83" s="26">
        <f t="shared" si="1"/>
        <v>0.17784</v>
      </c>
    </row>
    <row r="84" spans="1:1009" ht="15.75">
      <c r="B84" s="342" t="s">
        <v>365</v>
      </c>
      <c r="C84" s="342"/>
      <c r="D84" s="342"/>
      <c r="E84" s="342"/>
      <c r="F84" s="342"/>
      <c r="G84" s="342"/>
      <c r="H84" s="342"/>
      <c r="I84" s="342"/>
      <c r="J84" s="342"/>
      <c r="K84" s="342"/>
      <c r="L84" s="342"/>
      <c r="N84" s="146" t="s">
        <v>366</v>
      </c>
      <c r="O84" s="20" t="s">
        <v>60</v>
      </c>
      <c r="P84" s="21">
        <v>1</v>
      </c>
      <c r="Q84" s="127">
        <v>0.12</v>
      </c>
      <c r="R84" s="21">
        <v>2.31</v>
      </c>
      <c r="S84" s="22">
        <v>0.3</v>
      </c>
      <c r="T84" s="21"/>
      <c r="U84" s="22"/>
      <c r="V84" s="21">
        <f t="shared" si="0"/>
        <v>8.3159999999999998E-2</v>
      </c>
      <c r="W84" s="25"/>
      <c r="X84" s="26">
        <f t="shared" si="1"/>
        <v>8.3159999999999998E-2</v>
      </c>
    </row>
    <row r="85" spans="1:1009" s="14" customFormat="1">
      <c r="B85" s="350" t="s">
        <v>367</v>
      </c>
      <c r="C85" s="350" t="s">
        <v>302</v>
      </c>
      <c r="D85" s="350" t="s">
        <v>303</v>
      </c>
      <c r="E85" s="350" t="s">
        <v>357</v>
      </c>
      <c r="F85" s="350" t="s">
        <v>305</v>
      </c>
      <c r="G85" s="350" t="s">
        <v>306</v>
      </c>
      <c r="H85" s="350" t="s">
        <v>368</v>
      </c>
      <c r="I85" s="350" t="s">
        <v>369</v>
      </c>
      <c r="J85" s="350" t="s">
        <v>309</v>
      </c>
      <c r="K85" s="350" t="s">
        <v>310</v>
      </c>
      <c r="L85" s="350" t="s">
        <v>311</v>
      </c>
      <c r="N85" s="19" t="s">
        <v>370</v>
      </c>
      <c r="O85" s="20" t="s">
        <v>60</v>
      </c>
      <c r="P85" s="21">
        <v>1</v>
      </c>
      <c r="Q85" s="149">
        <v>0.12</v>
      </c>
      <c r="R85" s="29">
        <v>4.59</v>
      </c>
      <c r="S85" s="30">
        <v>0.3</v>
      </c>
      <c r="T85" s="29"/>
      <c r="U85" s="30"/>
      <c r="V85" s="29">
        <f t="shared" si="0"/>
        <v>0.16523999999999997</v>
      </c>
      <c r="W85" s="25"/>
      <c r="X85" s="26">
        <f t="shared" si="1"/>
        <v>0.16523999999999997</v>
      </c>
    </row>
    <row r="86" spans="1:1009" s="14" customFormat="1">
      <c r="B86" s="350"/>
      <c r="C86" s="350"/>
      <c r="D86" s="350"/>
      <c r="E86" s="350"/>
      <c r="F86" s="350"/>
      <c r="G86" s="350"/>
      <c r="H86" s="350"/>
      <c r="I86" s="350"/>
      <c r="J86" s="350"/>
      <c r="K86" s="350"/>
      <c r="L86" s="350"/>
      <c r="N86" s="19" t="s">
        <v>371</v>
      </c>
      <c r="O86" s="20" t="s">
        <v>60</v>
      </c>
      <c r="P86" s="21">
        <v>1</v>
      </c>
      <c r="Q86" s="127">
        <v>0.12</v>
      </c>
      <c r="R86" s="21">
        <v>2.94</v>
      </c>
      <c r="S86" s="22">
        <v>0.3</v>
      </c>
      <c r="T86" s="21"/>
      <c r="U86" s="22"/>
      <c r="V86" s="21">
        <f t="shared" si="0"/>
        <v>0.10584</v>
      </c>
      <c r="W86" s="25"/>
      <c r="X86" s="26">
        <f t="shared" si="1"/>
        <v>0.10584</v>
      </c>
    </row>
    <row r="87" spans="1:1009">
      <c r="A87" s="17"/>
      <c r="B87" s="35" t="s">
        <v>367</v>
      </c>
      <c r="C87" s="20" t="s">
        <v>31</v>
      </c>
      <c r="D87" s="21">
        <v>7</v>
      </c>
      <c r="E87" s="22">
        <f>0.225</f>
        <v>0.22500000000000001</v>
      </c>
      <c r="F87" s="21">
        <v>1.2</v>
      </c>
      <c r="G87" s="22">
        <f>3.2+1</f>
        <v>4.2</v>
      </c>
      <c r="H87" s="21">
        <v>0.45</v>
      </c>
      <c r="I87" s="22">
        <f>2*3.14*E87</f>
        <v>1.413</v>
      </c>
      <c r="J87" s="21"/>
      <c r="K87" s="25">
        <f>I87*G87</f>
        <v>5.9346000000000005</v>
      </c>
      <c r="L87" s="26">
        <f>D87*K87</f>
        <v>41.542200000000001</v>
      </c>
      <c r="M87" s="17"/>
      <c r="N87" s="19" t="s">
        <v>372</v>
      </c>
      <c r="O87" s="20" t="s">
        <v>60</v>
      </c>
      <c r="P87" s="21">
        <v>1</v>
      </c>
      <c r="Q87" s="127">
        <v>0.12</v>
      </c>
      <c r="R87" s="21">
        <v>1.22</v>
      </c>
      <c r="S87" s="22">
        <v>0.3</v>
      </c>
      <c r="T87" s="21"/>
      <c r="U87" s="22"/>
      <c r="V87" s="21">
        <f t="shared" si="0"/>
        <v>4.3920000000000001E-2</v>
      </c>
      <c r="W87" s="25"/>
      <c r="X87" s="26">
        <f t="shared" si="1"/>
        <v>4.3920000000000001E-2</v>
      </c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  <c r="IE87" s="17"/>
      <c r="IF87" s="17"/>
      <c r="IG87" s="17"/>
      <c r="IH87" s="17"/>
      <c r="II87" s="17"/>
      <c r="IJ87" s="17"/>
      <c r="IK87" s="17"/>
      <c r="IL87" s="17"/>
      <c r="IM87" s="17"/>
      <c r="IN87" s="17"/>
      <c r="IO87" s="17"/>
      <c r="IP87" s="17"/>
      <c r="IQ87" s="17"/>
      <c r="IR87" s="17"/>
      <c r="IS87" s="17"/>
      <c r="IT87" s="17"/>
      <c r="IU87" s="17"/>
      <c r="IV87" s="17"/>
      <c r="IW87" s="17"/>
      <c r="IX87" s="17"/>
      <c r="IY87" s="17"/>
      <c r="IZ87" s="17"/>
      <c r="JA87" s="17"/>
      <c r="JB87" s="17"/>
      <c r="JC87" s="17"/>
      <c r="JD87" s="17"/>
      <c r="JE87" s="17"/>
      <c r="JF87" s="17"/>
      <c r="JG87" s="17"/>
      <c r="JH87" s="17"/>
      <c r="JI87" s="17"/>
      <c r="JJ87" s="17"/>
      <c r="JK87" s="17"/>
      <c r="JL87" s="17"/>
      <c r="JM87" s="17"/>
      <c r="JN87" s="17"/>
      <c r="JO87" s="17"/>
      <c r="JP87" s="17"/>
      <c r="JQ87" s="17"/>
      <c r="JR87" s="17"/>
      <c r="JS87" s="17"/>
      <c r="JT87" s="17"/>
      <c r="JU87" s="17"/>
      <c r="JV87" s="17"/>
      <c r="JW87" s="17"/>
      <c r="JX87" s="17"/>
      <c r="JY87" s="17"/>
      <c r="JZ87" s="17"/>
      <c r="KA87" s="17"/>
      <c r="KB87" s="17"/>
      <c r="KC87" s="17"/>
      <c r="KD87" s="17"/>
      <c r="KE87" s="17"/>
      <c r="KF87" s="17"/>
      <c r="KG87" s="17"/>
      <c r="KH87" s="17"/>
      <c r="KI87" s="17"/>
      <c r="KJ87" s="17"/>
      <c r="KK87" s="17"/>
      <c r="KL87" s="17"/>
      <c r="KM87" s="17"/>
      <c r="KN87" s="17"/>
      <c r="KO87" s="17"/>
      <c r="KP87" s="17"/>
      <c r="KQ87" s="17"/>
      <c r="KR87" s="17"/>
      <c r="KS87" s="17"/>
      <c r="KT87" s="17"/>
      <c r="KU87" s="17"/>
      <c r="KV87" s="17"/>
      <c r="KW87" s="17"/>
      <c r="KX87" s="17"/>
      <c r="KY87" s="17"/>
      <c r="KZ87" s="17"/>
      <c r="LA87" s="17"/>
      <c r="LB87" s="17"/>
      <c r="LC87" s="17"/>
      <c r="LD87" s="17"/>
      <c r="LE87" s="17"/>
      <c r="LF87" s="17"/>
      <c r="LG87" s="17"/>
      <c r="LH87" s="17"/>
      <c r="LI87" s="17"/>
      <c r="LJ87" s="17"/>
      <c r="LK87" s="17"/>
      <c r="LL87" s="17"/>
      <c r="LM87" s="17"/>
      <c r="LN87" s="17"/>
      <c r="LO87" s="17"/>
      <c r="LP87" s="17"/>
      <c r="LQ87" s="17"/>
      <c r="LR87" s="17"/>
      <c r="LS87" s="17"/>
      <c r="LT87" s="17"/>
      <c r="LU87" s="17"/>
      <c r="LV87" s="17"/>
      <c r="LW87" s="17"/>
      <c r="LX87" s="17"/>
      <c r="LY87" s="17"/>
      <c r="LZ87" s="17"/>
      <c r="MA87" s="17"/>
      <c r="MB87" s="17"/>
      <c r="MC87" s="17"/>
      <c r="MD87" s="17"/>
      <c r="ME87" s="17"/>
      <c r="MF87" s="17"/>
      <c r="MG87" s="17"/>
      <c r="MH87" s="17"/>
      <c r="MI87" s="17"/>
      <c r="MJ87" s="17"/>
      <c r="MK87" s="17"/>
      <c r="ML87" s="17"/>
      <c r="MM87" s="17"/>
      <c r="MN87" s="17"/>
      <c r="MO87" s="17"/>
      <c r="MP87" s="17"/>
      <c r="MQ87" s="17"/>
      <c r="MR87" s="17"/>
      <c r="MS87" s="17"/>
      <c r="MT87" s="17"/>
      <c r="MU87" s="17"/>
      <c r="MV87" s="17"/>
      <c r="MW87" s="17"/>
      <c r="MX87" s="17"/>
      <c r="MY87" s="17"/>
      <c r="MZ87" s="17"/>
      <c r="NA87" s="17"/>
      <c r="NB87" s="17"/>
      <c r="NC87" s="17"/>
      <c r="ND87" s="17"/>
      <c r="NE87" s="17"/>
      <c r="NF87" s="17"/>
      <c r="NG87" s="17"/>
      <c r="NH87" s="17"/>
      <c r="NI87" s="17"/>
      <c r="NJ87" s="17"/>
      <c r="NK87" s="17"/>
      <c r="NL87" s="17"/>
      <c r="NM87" s="17"/>
      <c r="NN87" s="17"/>
      <c r="NO87" s="17"/>
      <c r="NP87" s="17"/>
      <c r="NQ87" s="17"/>
      <c r="NR87" s="17"/>
      <c r="NS87" s="17"/>
      <c r="NT87" s="17"/>
      <c r="NU87" s="17"/>
      <c r="NV87" s="17"/>
      <c r="NW87" s="17"/>
      <c r="NX87" s="17"/>
      <c r="NY87" s="17"/>
      <c r="NZ87" s="17"/>
      <c r="OA87" s="17"/>
      <c r="OB87" s="17"/>
      <c r="OC87" s="17"/>
      <c r="OD87" s="17"/>
      <c r="OE87" s="17"/>
      <c r="OF87" s="17"/>
      <c r="OG87" s="17"/>
      <c r="OH87" s="17"/>
      <c r="OI87" s="17"/>
      <c r="OJ87" s="17"/>
      <c r="OK87" s="17"/>
      <c r="OL87" s="17"/>
      <c r="OM87" s="17"/>
      <c r="ON87" s="17"/>
      <c r="OO87" s="17"/>
      <c r="OP87" s="17"/>
      <c r="OQ87" s="17"/>
      <c r="OR87" s="17"/>
      <c r="OS87" s="17"/>
      <c r="OT87" s="17"/>
      <c r="OU87" s="17"/>
      <c r="OV87" s="17"/>
      <c r="OW87" s="17"/>
      <c r="OX87" s="17"/>
      <c r="OY87" s="17"/>
      <c r="OZ87" s="17"/>
      <c r="PA87" s="17"/>
      <c r="PB87" s="17"/>
      <c r="PC87" s="17"/>
      <c r="PD87" s="17"/>
      <c r="PE87" s="17"/>
      <c r="PF87" s="17"/>
      <c r="PG87" s="17"/>
      <c r="PH87" s="17"/>
      <c r="PI87" s="17"/>
      <c r="PJ87" s="17"/>
      <c r="PK87" s="17"/>
      <c r="PL87" s="17"/>
      <c r="PM87" s="17"/>
      <c r="PN87" s="17"/>
      <c r="PO87" s="17"/>
      <c r="PP87" s="17"/>
      <c r="PQ87" s="17"/>
      <c r="PR87" s="17"/>
      <c r="PS87" s="17"/>
      <c r="PT87" s="17"/>
      <c r="PU87" s="17"/>
      <c r="PV87" s="17"/>
      <c r="PW87" s="17"/>
      <c r="PX87" s="17"/>
      <c r="PY87" s="17"/>
      <c r="PZ87" s="17"/>
      <c r="QA87" s="17"/>
      <c r="QB87" s="17"/>
      <c r="QC87" s="17"/>
      <c r="QD87" s="17"/>
      <c r="QE87" s="17"/>
      <c r="QF87" s="17"/>
      <c r="QG87" s="17"/>
      <c r="QH87" s="17"/>
      <c r="QI87" s="17"/>
      <c r="QJ87" s="17"/>
      <c r="QK87" s="17"/>
      <c r="QL87" s="17"/>
      <c r="QM87" s="17"/>
      <c r="QN87" s="17"/>
      <c r="QO87" s="17"/>
      <c r="QP87" s="17"/>
      <c r="QQ87" s="17"/>
      <c r="QR87" s="17"/>
      <c r="QS87" s="17"/>
      <c r="QT87" s="17"/>
      <c r="QU87" s="17"/>
      <c r="QV87" s="17"/>
      <c r="QW87" s="17"/>
      <c r="QX87" s="17"/>
      <c r="QY87" s="17"/>
      <c r="QZ87" s="17"/>
      <c r="RA87" s="17"/>
      <c r="RB87" s="17"/>
      <c r="RC87" s="17"/>
      <c r="RD87" s="17"/>
      <c r="RE87" s="17"/>
      <c r="RF87" s="17"/>
      <c r="RG87" s="17"/>
      <c r="RH87" s="17"/>
      <c r="RI87" s="17"/>
      <c r="RJ87" s="17"/>
      <c r="RK87" s="17"/>
      <c r="RL87" s="17"/>
      <c r="RM87" s="17"/>
      <c r="RN87" s="17"/>
      <c r="RO87" s="17"/>
      <c r="RP87" s="17"/>
      <c r="RQ87" s="17"/>
      <c r="RR87" s="17"/>
      <c r="RS87" s="17"/>
      <c r="RT87" s="17"/>
      <c r="RU87" s="17"/>
      <c r="RV87" s="17"/>
      <c r="RW87" s="17"/>
      <c r="RX87" s="17"/>
      <c r="RY87" s="17"/>
      <c r="RZ87" s="17"/>
      <c r="SA87" s="17"/>
      <c r="SB87" s="17"/>
      <c r="SC87" s="17"/>
      <c r="SD87" s="17"/>
      <c r="SE87" s="17"/>
      <c r="SF87" s="17"/>
      <c r="SG87" s="17"/>
      <c r="SH87" s="17"/>
      <c r="SI87" s="17"/>
      <c r="SJ87" s="17"/>
      <c r="SK87" s="17"/>
      <c r="SL87" s="17"/>
      <c r="SM87" s="17"/>
      <c r="SN87" s="17"/>
      <c r="SO87" s="17"/>
      <c r="SP87" s="17"/>
      <c r="SQ87" s="17"/>
      <c r="SR87" s="17"/>
      <c r="SS87" s="17"/>
      <c r="ST87" s="17"/>
      <c r="SU87" s="17"/>
      <c r="SV87" s="17"/>
      <c r="SW87" s="17"/>
      <c r="SX87" s="17"/>
      <c r="SY87" s="17"/>
      <c r="SZ87" s="17"/>
      <c r="TA87" s="17"/>
      <c r="TB87" s="17"/>
      <c r="TC87" s="17"/>
      <c r="TD87" s="17"/>
      <c r="TE87" s="17"/>
      <c r="TF87" s="17"/>
      <c r="TG87" s="17"/>
      <c r="TH87" s="17"/>
      <c r="TI87" s="17"/>
      <c r="TJ87" s="17"/>
      <c r="TK87" s="17"/>
      <c r="TL87" s="17"/>
      <c r="TM87" s="17"/>
      <c r="TN87" s="17"/>
      <c r="TO87" s="17"/>
      <c r="TP87" s="17"/>
      <c r="TQ87" s="17"/>
      <c r="TR87" s="17"/>
      <c r="TS87" s="17"/>
      <c r="TT87" s="17"/>
      <c r="TU87" s="17"/>
      <c r="TV87" s="17"/>
      <c r="TW87" s="17"/>
      <c r="TX87" s="17"/>
      <c r="TY87" s="17"/>
      <c r="TZ87" s="17"/>
      <c r="UA87" s="17"/>
      <c r="UB87" s="17"/>
      <c r="UC87" s="17"/>
      <c r="UD87" s="17"/>
      <c r="UE87" s="17"/>
      <c r="UF87" s="17"/>
      <c r="UG87" s="17"/>
      <c r="UH87" s="17"/>
      <c r="UI87" s="17"/>
      <c r="UJ87" s="17"/>
      <c r="UK87" s="17"/>
      <c r="UL87" s="17"/>
      <c r="UM87" s="17"/>
      <c r="UN87" s="17"/>
      <c r="UO87" s="17"/>
      <c r="UP87" s="17"/>
      <c r="UQ87" s="17"/>
      <c r="UR87" s="17"/>
      <c r="US87" s="17"/>
      <c r="UT87" s="17"/>
      <c r="UU87" s="17"/>
      <c r="UV87" s="17"/>
      <c r="UW87" s="17"/>
      <c r="UX87" s="17"/>
      <c r="UY87" s="17"/>
      <c r="UZ87" s="17"/>
      <c r="VA87" s="17"/>
      <c r="VB87" s="17"/>
      <c r="VC87" s="17"/>
      <c r="VD87" s="17"/>
      <c r="VE87" s="17"/>
      <c r="VF87" s="17"/>
      <c r="VG87" s="17"/>
      <c r="VH87" s="17"/>
      <c r="VI87" s="17"/>
      <c r="VJ87" s="17"/>
      <c r="VK87" s="17"/>
      <c r="VL87" s="17"/>
      <c r="VM87" s="17"/>
      <c r="VN87" s="17"/>
      <c r="VO87" s="17"/>
      <c r="VP87" s="17"/>
      <c r="VQ87" s="17"/>
      <c r="VR87" s="17"/>
      <c r="VS87" s="17"/>
      <c r="VT87" s="17"/>
      <c r="VU87" s="17"/>
      <c r="VV87" s="17"/>
      <c r="VW87" s="17"/>
      <c r="VX87" s="17"/>
      <c r="VY87" s="17"/>
      <c r="VZ87" s="17"/>
      <c r="WA87" s="17"/>
      <c r="WB87" s="17"/>
      <c r="WC87" s="17"/>
      <c r="WD87" s="17"/>
      <c r="WE87" s="17"/>
      <c r="WF87" s="17"/>
      <c r="WG87" s="17"/>
      <c r="WH87" s="17"/>
      <c r="WI87" s="17"/>
      <c r="WJ87" s="17"/>
      <c r="WK87" s="17"/>
      <c r="WL87" s="17"/>
      <c r="WM87" s="17"/>
      <c r="WN87" s="17"/>
      <c r="WO87" s="17"/>
      <c r="WP87" s="17"/>
      <c r="WQ87" s="17"/>
      <c r="WR87" s="17"/>
      <c r="WS87" s="17"/>
      <c r="WT87" s="17"/>
      <c r="WU87" s="17"/>
      <c r="WV87" s="17"/>
      <c r="WW87" s="17"/>
      <c r="WX87" s="17"/>
      <c r="WY87" s="17"/>
      <c r="WZ87" s="17"/>
      <c r="XA87" s="17"/>
      <c r="XB87" s="17"/>
      <c r="XC87" s="17"/>
      <c r="XD87" s="17"/>
      <c r="XE87" s="17"/>
      <c r="XF87" s="17"/>
      <c r="XG87" s="17"/>
      <c r="XH87" s="17"/>
      <c r="XI87" s="17"/>
      <c r="XJ87" s="17"/>
      <c r="XK87" s="17"/>
      <c r="XL87" s="17"/>
      <c r="XM87" s="17"/>
      <c r="XN87" s="17"/>
      <c r="XO87" s="17"/>
      <c r="XP87" s="17"/>
      <c r="XQ87" s="17"/>
      <c r="XR87" s="17"/>
      <c r="XS87" s="17"/>
      <c r="XT87" s="17"/>
      <c r="XU87" s="17"/>
      <c r="XV87" s="17"/>
      <c r="XW87" s="17"/>
      <c r="XX87" s="17"/>
      <c r="XY87" s="17"/>
      <c r="XZ87" s="17"/>
      <c r="YA87" s="17"/>
      <c r="YB87" s="17"/>
      <c r="YC87" s="17"/>
      <c r="YD87" s="17"/>
      <c r="YE87" s="17"/>
      <c r="YF87" s="17"/>
      <c r="YG87" s="17"/>
      <c r="YH87" s="17"/>
      <c r="YI87" s="17"/>
      <c r="YJ87" s="17"/>
      <c r="YK87" s="17"/>
      <c r="YL87" s="17"/>
      <c r="YM87" s="17"/>
      <c r="YN87" s="17"/>
      <c r="YO87" s="17"/>
      <c r="YP87" s="17"/>
      <c r="YQ87" s="17"/>
      <c r="YR87" s="17"/>
      <c r="YS87" s="17"/>
      <c r="YT87" s="17"/>
      <c r="YU87" s="17"/>
      <c r="YV87" s="17"/>
      <c r="YW87" s="17"/>
      <c r="YX87" s="17"/>
      <c r="YY87" s="17"/>
      <c r="YZ87" s="17"/>
      <c r="ZA87" s="17"/>
      <c r="ZB87" s="17"/>
      <c r="ZC87" s="17"/>
      <c r="ZD87" s="17"/>
      <c r="ZE87" s="17"/>
      <c r="ZF87" s="17"/>
      <c r="ZG87" s="17"/>
      <c r="ZH87" s="17"/>
      <c r="ZI87" s="17"/>
      <c r="ZJ87" s="17"/>
      <c r="ZK87" s="17"/>
      <c r="ZL87" s="17"/>
      <c r="ZM87" s="17"/>
      <c r="ZN87" s="17"/>
      <c r="ZO87" s="17"/>
      <c r="ZP87" s="17"/>
      <c r="ZQ87" s="17"/>
      <c r="ZR87" s="17"/>
      <c r="ZS87" s="17"/>
      <c r="ZT87" s="17"/>
      <c r="ZU87" s="17"/>
      <c r="ZV87" s="17"/>
      <c r="ZW87" s="17"/>
      <c r="ZX87" s="17"/>
      <c r="ZY87" s="17"/>
      <c r="ZZ87" s="17"/>
      <c r="AAA87" s="17"/>
      <c r="AAB87" s="17"/>
      <c r="AAC87" s="17"/>
      <c r="AAD87" s="17"/>
      <c r="AAE87" s="17"/>
      <c r="AAF87" s="17"/>
      <c r="AAG87" s="17"/>
      <c r="AAH87" s="17"/>
      <c r="AAI87" s="17"/>
      <c r="AAJ87" s="17"/>
      <c r="AAK87" s="17"/>
      <c r="AAL87" s="17"/>
      <c r="AAM87" s="17"/>
      <c r="AAN87" s="17"/>
      <c r="AAO87" s="17"/>
      <c r="AAP87" s="17"/>
      <c r="AAQ87" s="17"/>
      <c r="AAR87" s="17"/>
      <c r="AAS87" s="17"/>
      <c r="AAT87" s="17"/>
      <c r="AAU87" s="17"/>
      <c r="AAV87" s="17"/>
      <c r="AAW87" s="17"/>
      <c r="AAX87" s="17"/>
      <c r="AAY87" s="17"/>
      <c r="AAZ87" s="17"/>
      <c r="ABA87" s="17"/>
      <c r="ABB87" s="17"/>
      <c r="ABC87" s="17"/>
      <c r="ABD87" s="17"/>
      <c r="ABE87" s="17"/>
      <c r="ABF87" s="17"/>
      <c r="ABG87" s="17"/>
      <c r="ABH87" s="17"/>
      <c r="ABI87" s="17"/>
      <c r="ABJ87" s="17"/>
      <c r="ABK87" s="17"/>
      <c r="ABL87" s="17"/>
      <c r="ABM87" s="17"/>
      <c r="ABN87" s="17"/>
      <c r="ABO87" s="17"/>
      <c r="ABP87" s="17"/>
      <c r="ABQ87" s="17"/>
      <c r="ABR87" s="17"/>
      <c r="ABS87" s="17"/>
      <c r="ABT87" s="17"/>
      <c r="ABU87" s="17"/>
      <c r="ABV87" s="17"/>
      <c r="ABW87" s="17"/>
      <c r="ABX87" s="17"/>
      <c r="ABY87" s="17"/>
      <c r="ABZ87" s="17"/>
      <c r="ACA87" s="17"/>
      <c r="ACB87" s="17"/>
      <c r="ACC87" s="17"/>
      <c r="ACD87" s="17"/>
      <c r="ACE87" s="17"/>
      <c r="ACF87" s="17"/>
      <c r="ACG87" s="17"/>
      <c r="ACH87" s="17"/>
      <c r="ACI87" s="17"/>
      <c r="ACJ87" s="17"/>
      <c r="ACK87" s="17"/>
      <c r="ACL87" s="17"/>
      <c r="ACM87" s="17"/>
      <c r="ACN87" s="17"/>
      <c r="ACO87" s="17"/>
      <c r="ACP87" s="17"/>
      <c r="ACQ87" s="17"/>
      <c r="ACR87" s="17"/>
      <c r="ACS87" s="17"/>
      <c r="ACT87" s="17"/>
      <c r="ACU87" s="17"/>
      <c r="ACV87" s="17"/>
      <c r="ACW87" s="17"/>
      <c r="ACX87" s="17"/>
      <c r="ACY87" s="17"/>
      <c r="ACZ87" s="17"/>
      <c r="ADA87" s="17"/>
      <c r="ADB87" s="17"/>
      <c r="ADC87" s="17"/>
      <c r="ADD87" s="17"/>
      <c r="ADE87" s="17"/>
      <c r="ADF87" s="17"/>
      <c r="ADG87" s="17"/>
      <c r="ADH87" s="17"/>
      <c r="ADI87" s="17"/>
      <c r="ADJ87" s="17"/>
      <c r="ADK87" s="17"/>
      <c r="ADL87" s="17"/>
      <c r="ADM87" s="17"/>
      <c r="ADN87" s="17"/>
      <c r="ADO87" s="17"/>
      <c r="ADP87" s="17"/>
      <c r="ADQ87" s="17"/>
      <c r="ADR87" s="17"/>
      <c r="ADS87" s="17"/>
      <c r="ADT87" s="17"/>
      <c r="ADU87" s="17"/>
      <c r="ADV87" s="17"/>
      <c r="ADW87" s="17"/>
      <c r="ADX87" s="17"/>
      <c r="ADY87" s="17"/>
      <c r="ADZ87" s="17"/>
      <c r="AEA87" s="17"/>
      <c r="AEB87" s="17"/>
      <c r="AEC87" s="17"/>
      <c r="AED87" s="17"/>
      <c r="AEE87" s="17"/>
      <c r="AEF87" s="17"/>
      <c r="AEG87" s="17"/>
      <c r="AEH87" s="17"/>
      <c r="AEI87" s="17"/>
      <c r="AEJ87" s="17"/>
      <c r="AEK87" s="17"/>
      <c r="AEL87" s="17"/>
      <c r="AEM87" s="17"/>
      <c r="AEN87" s="17"/>
      <c r="AEO87" s="17"/>
      <c r="AEP87" s="17"/>
      <c r="AEQ87" s="17"/>
      <c r="AER87" s="17"/>
      <c r="AES87" s="17"/>
      <c r="AET87" s="17"/>
      <c r="AEU87" s="17"/>
      <c r="AEV87" s="17"/>
      <c r="AEW87" s="17"/>
      <c r="AEX87" s="17"/>
      <c r="AEY87" s="17"/>
      <c r="AEZ87" s="17"/>
      <c r="AFA87" s="17"/>
      <c r="AFB87" s="17"/>
      <c r="AFC87" s="17"/>
      <c r="AFD87" s="17"/>
      <c r="AFE87" s="17"/>
      <c r="AFF87" s="17"/>
      <c r="AFG87" s="17"/>
      <c r="AFH87" s="17"/>
      <c r="AFI87" s="17"/>
      <c r="AFJ87" s="17"/>
      <c r="AFK87" s="17"/>
      <c r="AFL87" s="17"/>
      <c r="AFM87" s="17"/>
      <c r="AFN87" s="17"/>
      <c r="AFO87" s="17"/>
      <c r="AFP87" s="17"/>
      <c r="AFQ87" s="17"/>
      <c r="AFR87" s="17"/>
      <c r="AFS87" s="17"/>
      <c r="AFT87" s="17"/>
      <c r="AFU87" s="17"/>
      <c r="AFV87" s="17"/>
      <c r="AFW87" s="17"/>
      <c r="AFX87" s="17"/>
      <c r="AFY87" s="17"/>
      <c r="AFZ87" s="17"/>
      <c r="AGA87" s="17"/>
      <c r="AGB87" s="17"/>
      <c r="AGC87" s="17"/>
      <c r="AGD87" s="17"/>
      <c r="AGE87" s="17"/>
      <c r="AGF87" s="17"/>
      <c r="AGG87" s="17"/>
      <c r="AGH87" s="17"/>
      <c r="AGI87" s="17"/>
      <c r="AGJ87" s="17"/>
      <c r="AGK87" s="17"/>
      <c r="AGL87" s="17"/>
      <c r="AGM87" s="17"/>
      <c r="AGN87" s="17"/>
      <c r="AGO87" s="17"/>
      <c r="AGP87" s="17"/>
      <c r="AGQ87" s="17"/>
      <c r="AGR87" s="17"/>
      <c r="AGS87" s="17"/>
      <c r="AGT87" s="17"/>
      <c r="AGU87" s="17"/>
      <c r="AGV87" s="17"/>
      <c r="AGW87" s="17"/>
      <c r="AGX87" s="17"/>
      <c r="AGY87" s="17"/>
      <c r="AGZ87" s="17"/>
      <c r="AHA87" s="17"/>
      <c r="AHB87" s="17"/>
      <c r="AHC87" s="17"/>
      <c r="AHD87" s="17"/>
      <c r="AHE87" s="17"/>
      <c r="AHF87" s="17"/>
      <c r="AHG87" s="17"/>
      <c r="AHH87" s="17"/>
      <c r="AHI87" s="17"/>
      <c r="AHJ87" s="17"/>
      <c r="AHK87" s="17"/>
      <c r="AHL87" s="17"/>
      <c r="AHM87" s="17"/>
      <c r="AHN87" s="17"/>
      <c r="AHO87" s="17"/>
      <c r="AHP87" s="17"/>
      <c r="AHQ87" s="17"/>
      <c r="AHR87" s="17"/>
      <c r="AHS87" s="17"/>
      <c r="AHT87" s="17"/>
      <c r="AHU87" s="17"/>
      <c r="AHV87" s="17"/>
      <c r="AHW87" s="17"/>
      <c r="AHX87" s="17"/>
      <c r="AHY87" s="17"/>
      <c r="AHZ87" s="17"/>
      <c r="AIA87" s="17"/>
      <c r="AIB87" s="17"/>
      <c r="AIC87" s="17"/>
      <c r="AID87" s="17"/>
      <c r="AIE87" s="17"/>
      <c r="AIF87" s="17"/>
      <c r="AIG87" s="17"/>
      <c r="AIH87" s="17"/>
      <c r="AII87" s="17"/>
      <c r="AIJ87" s="17"/>
      <c r="AIK87" s="17"/>
      <c r="AIL87" s="17"/>
      <c r="AIM87" s="17"/>
      <c r="AIN87" s="17"/>
      <c r="AIO87" s="17"/>
      <c r="AIP87" s="17"/>
      <c r="AIQ87" s="17"/>
      <c r="AIR87" s="17"/>
      <c r="AIS87" s="17"/>
      <c r="AIT87" s="17"/>
      <c r="AIU87" s="17"/>
      <c r="AIV87" s="17"/>
      <c r="AIW87" s="17"/>
      <c r="AIX87" s="17"/>
      <c r="AIY87" s="17"/>
      <c r="AIZ87" s="17"/>
      <c r="AJA87" s="17"/>
      <c r="AJB87" s="17"/>
      <c r="AJC87" s="17"/>
      <c r="AJD87" s="17"/>
      <c r="AJE87" s="17"/>
      <c r="AJF87" s="17"/>
      <c r="AJG87" s="17"/>
      <c r="AJH87" s="17"/>
      <c r="AJI87" s="17"/>
      <c r="AJJ87" s="17"/>
      <c r="AJK87" s="17"/>
      <c r="AJL87" s="17"/>
      <c r="AJM87" s="17"/>
      <c r="AJN87" s="17"/>
      <c r="AJO87" s="17"/>
      <c r="AJP87" s="17"/>
      <c r="AJQ87" s="17"/>
      <c r="AJR87" s="17"/>
      <c r="AJS87" s="17"/>
      <c r="AJT87" s="17"/>
      <c r="AJU87" s="17"/>
      <c r="AJV87" s="17"/>
      <c r="AJW87" s="17"/>
      <c r="AJX87" s="17"/>
      <c r="AJY87" s="17"/>
      <c r="AJZ87" s="17"/>
      <c r="AKA87" s="17"/>
      <c r="AKB87" s="17"/>
      <c r="AKC87" s="17"/>
      <c r="AKD87" s="17"/>
      <c r="AKE87" s="17"/>
      <c r="AKF87" s="17"/>
      <c r="AKG87" s="17"/>
      <c r="AKH87" s="17"/>
      <c r="AKI87" s="17"/>
      <c r="AKJ87" s="17"/>
      <c r="AKK87" s="17"/>
      <c r="AKL87" s="17"/>
      <c r="AKM87" s="17"/>
      <c r="AKN87" s="17"/>
      <c r="AKO87" s="17"/>
      <c r="AKP87" s="17"/>
      <c r="AKQ87" s="17"/>
      <c r="AKR87" s="17"/>
      <c r="AKS87" s="17"/>
      <c r="AKT87" s="17"/>
      <c r="AKU87" s="17"/>
      <c r="AKV87" s="17"/>
      <c r="AKW87" s="17"/>
      <c r="AKX87" s="17"/>
      <c r="AKY87" s="17"/>
      <c r="AKZ87" s="17"/>
      <c r="ALA87" s="17"/>
      <c r="ALB87" s="17"/>
      <c r="ALC87" s="17"/>
      <c r="ALD87" s="17"/>
      <c r="ALE87" s="17"/>
      <c r="ALF87" s="17"/>
      <c r="ALG87" s="17"/>
      <c r="ALH87" s="17"/>
      <c r="ALI87" s="17"/>
      <c r="ALJ87" s="17"/>
      <c r="ALK87" s="17"/>
      <c r="ALL87" s="17"/>
      <c r="ALM87" s="17"/>
      <c r="ALN87" s="17"/>
      <c r="ALO87" s="17"/>
      <c r="ALP87" s="17"/>
      <c r="ALQ87" s="17"/>
      <c r="ALR87" s="17"/>
      <c r="ALS87" s="17"/>
      <c r="ALT87" s="17"/>
      <c r="ALU87" s="17"/>
    </row>
    <row r="88" spans="1:1009" ht="15.75" customHeight="1">
      <c r="A88" s="17"/>
      <c r="B88" s="343" t="s">
        <v>317</v>
      </c>
      <c r="C88" s="344"/>
      <c r="D88" s="344"/>
      <c r="E88" s="344"/>
      <c r="F88" s="344"/>
      <c r="G88" s="344"/>
      <c r="H88" s="344"/>
      <c r="I88" s="344"/>
      <c r="J88" s="344"/>
      <c r="K88" s="344"/>
      <c r="L88" s="36">
        <f>L87</f>
        <v>41.542200000000001</v>
      </c>
      <c r="M88" s="17"/>
      <c r="N88" s="147" t="s">
        <v>373</v>
      </c>
      <c r="O88" s="20" t="s">
        <v>60</v>
      </c>
      <c r="P88" s="21">
        <v>1</v>
      </c>
      <c r="Q88" s="127">
        <v>0.12</v>
      </c>
      <c r="R88" s="21">
        <v>6.54</v>
      </c>
      <c r="S88" s="22">
        <v>0.3</v>
      </c>
      <c r="T88" s="21"/>
      <c r="U88" s="22"/>
      <c r="V88" s="21">
        <f t="shared" si="0"/>
        <v>0.23543999999999998</v>
      </c>
      <c r="W88" s="25"/>
      <c r="X88" s="26">
        <f t="shared" si="1"/>
        <v>0.23543999999999998</v>
      </c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7"/>
      <c r="II88" s="17"/>
      <c r="IJ88" s="17"/>
      <c r="IK88" s="17"/>
      <c r="IL88" s="17"/>
      <c r="IM88" s="17"/>
      <c r="IN88" s="17"/>
      <c r="IO88" s="17"/>
      <c r="IP88" s="17"/>
      <c r="IQ88" s="17"/>
      <c r="IR88" s="17"/>
      <c r="IS88" s="17"/>
      <c r="IT88" s="17"/>
      <c r="IU88" s="17"/>
      <c r="IV88" s="17"/>
      <c r="IW88" s="17"/>
      <c r="IX88" s="17"/>
      <c r="IY88" s="17"/>
      <c r="IZ88" s="17"/>
      <c r="JA88" s="17"/>
      <c r="JB88" s="17"/>
      <c r="JC88" s="17"/>
      <c r="JD88" s="17"/>
      <c r="JE88" s="17"/>
      <c r="JF88" s="17"/>
      <c r="JG88" s="17"/>
      <c r="JH88" s="17"/>
      <c r="JI88" s="17"/>
      <c r="JJ88" s="17"/>
      <c r="JK88" s="17"/>
      <c r="JL88" s="17"/>
      <c r="JM88" s="17"/>
      <c r="JN88" s="17"/>
      <c r="JO88" s="17"/>
      <c r="JP88" s="17"/>
      <c r="JQ88" s="17"/>
      <c r="JR88" s="17"/>
      <c r="JS88" s="17"/>
      <c r="JT88" s="17"/>
      <c r="JU88" s="17"/>
      <c r="JV88" s="17"/>
      <c r="JW88" s="17"/>
      <c r="JX88" s="17"/>
      <c r="JY88" s="17"/>
      <c r="JZ88" s="17"/>
      <c r="KA88" s="17"/>
      <c r="KB88" s="17"/>
      <c r="KC88" s="17"/>
      <c r="KD88" s="17"/>
      <c r="KE88" s="17"/>
      <c r="KF88" s="17"/>
      <c r="KG88" s="17"/>
      <c r="KH88" s="17"/>
      <c r="KI88" s="17"/>
      <c r="KJ88" s="17"/>
      <c r="KK88" s="17"/>
      <c r="KL88" s="17"/>
      <c r="KM88" s="17"/>
      <c r="KN88" s="17"/>
      <c r="KO88" s="17"/>
      <c r="KP88" s="17"/>
      <c r="KQ88" s="17"/>
      <c r="KR88" s="17"/>
      <c r="KS88" s="17"/>
      <c r="KT88" s="17"/>
      <c r="KU88" s="17"/>
      <c r="KV88" s="17"/>
      <c r="KW88" s="17"/>
      <c r="KX88" s="17"/>
      <c r="KY88" s="17"/>
      <c r="KZ88" s="17"/>
      <c r="LA88" s="17"/>
      <c r="LB88" s="17"/>
      <c r="LC88" s="17"/>
      <c r="LD88" s="17"/>
      <c r="LE88" s="17"/>
      <c r="LF88" s="17"/>
      <c r="LG88" s="17"/>
      <c r="LH88" s="17"/>
      <c r="LI88" s="17"/>
      <c r="LJ88" s="17"/>
      <c r="LK88" s="17"/>
      <c r="LL88" s="17"/>
      <c r="LM88" s="17"/>
      <c r="LN88" s="17"/>
      <c r="LO88" s="17"/>
      <c r="LP88" s="17"/>
      <c r="LQ88" s="17"/>
      <c r="LR88" s="17"/>
      <c r="LS88" s="17"/>
      <c r="LT88" s="17"/>
      <c r="LU88" s="17"/>
      <c r="LV88" s="17"/>
      <c r="LW88" s="17"/>
      <c r="LX88" s="17"/>
      <c r="LY88" s="17"/>
      <c r="LZ88" s="17"/>
      <c r="MA88" s="17"/>
      <c r="MB88" s="17"/>
      <c r="MC88" s="17"/>
      <c r="MD88" s="17"/>
      <c r="ME88" s="17"/>
      <c r="MF88" s="17"/>
      <c r="MG88" s="17"/>
      <c r="MH88" s="17"/>
      <c r="MI88" s="17"/>
      <c r="MJ88" s="17"/>
      <c r="MK88" s="17"/>
      <c r="ML88" s="17"/>
      <c r="MM88" s="17"/>
      <c r="MN88" s="17"/>
      <c r="MO88" s="17"/>
      <c r="MP88" s="17"/>
      <c r="MQ88" s="17"/>
      <c r="MR88" s="17"/>
      <c r="MS88" s="17"/>
      <c r="MT88" s="17"/>
      <c r="MU88" s="17"/>
      <c r="MV88" s="17"/>
      <c r="MW88" s="17"/>
      <c r="MX88" s="17"/>
      <c r="MY88" s="17"/>
      <c r="MZ88" s="17"/>
      <c r="NA88" s="17"/>
      <c r="NB88" s="17"/>
      <c r="NC88" s="17"/>
      <c r="ND88" s="17"/>
      <c r="NE88" s="17"/>
      <c r="NF88" s="17"/>
      <c r="NG88" s="17"/>
      <c r="NH88" s="17"/>
      <c r="NI88" s="17"/>
      <c r="NJ88" s="17"/>
      <c r="NK88" s="17"/>
      <c r="NL88" s="17"/>
      <c r="NM88" s="17"/>
      <c r="NN88" s="17"/>
      <c r="NO88" s="17"/>
      <c r="NP88" s="17"/>
      <c r="NQ88" s="17"/>
      <c r="NR88" s="17"/>
      <c r="NS88" s="17"/>
      <c r="NT88" s="17"/>
      <c r="NU88" s="17"/>
      <c r="NV88" s="17"/>
      <c r="NW88" s="17"/>
      <c r="NX88" s="17"/>
      <c r="NY88" s="17"/>
      <c r="NZ88" s="17"/>
      <c r="OA88" s="17"/>
      <c r="OB88" s="17"/>
      <c r="OC88" s="17"/>
      <c r="OD88" s="17"/>
      <c r="OE88" s="17"/>
      <c r="OF88" s="17"/>
      <c r="OG88" s="17"/>
      <c r="OH88" s="17"/>
      <c r="OI88" s="17"/>
      <c r="OJ88" s="17"/>
      <c r="OK88" s="17"/>
      <c r="OL88" s="17"/>
      <c r="OM88" s="17"/>
      <c r="ON88" s="17"/>
      <c r="OO88" s="17"/>
      <c r="OP88" s="17"/>
      <c r="OQ88" s="17"/>
      <c r="OR88" s="17"/>
      <c r="OS88" s="17"/>
      <c r="OT88" s="17"/>
      <c r="OU88" s="17"/>
      <c r="OV88" s="17"/>
      <c r="OW88" s="17"/>
      <c r="OX88" s="17"/>
      <c r="OY88" s="17"/>
      <c r="OZ88" s="17"/>
      <c r="PA88" s="17"/>
      <c r="PB88" s="17"/>
      <c r="PC88" s="17"/>
      <c r="PD88" s="17"/>
      <c r="PE88" s="17"/>
      <c r="PF88" s="17"/>
      <c r="PG88" s="17"/>
      <c r="PH88" s="17"/>
      <c r="PI88" s="17"/>
      <c r="PJ88" s="17"/>
      <c r="PK88" s="17"/>
      <c r="PL88" s="17"/>
      <c r="PM88" s="17"/>
      <c r="PN88" s="17"/>
      <c r="PO88" s="17"/>
      <c r="PP88" s="17"/>
      <c r="PQ88" s="17"/>
      <c r="PR88" s="17"/>
      <c r="PS88" s="17"/>
      <c r="PT88" s="17"/>
      <c r="PU88" s="17"/>
      <c r="PV88" s="17"/>
      <c r="PW88" s="17"/>
      <c r="PX88" s="17"/>
      <c r="PY88" s="17"/>
      <c r="PZ88" s="17"/>
      <c r="QA88" s="17"/>
      <c r="QB88" s="17"/>
      <c r="QC88" s="17"/>
      <c r="QD88" s="17"/>
      <c r="QE88" s="17"/>
      <c r="QF88" s="17"/>
      <c r="QG88" s="17"/>
      <c r="QH88" s="17"/>
      <c r="QI88" s="17"/>
      <c r="QJ88" s="17"/>
      <c r="QK88" s="17"/>
      <c r="QL88" s="17"/>
      <c r="QM88" s="17"/>
      <c r="QN88" s="17"/>
      <c r="QO88" s="17"/>
      <c r="QP88" s="17"/>
      <c r="QQ88" s="17"/>
      <c r="QR88" s="17"/>
      <c r="QS88" s="17"/>
      <c r="QT88" s="17"/>
      <c r="QU88" s="17"/>
      <c r="QV88" s="17"/>
      <c r="QW88" s="17"/>
      <c r="QX88" s="17"/>
      <c r="QY88" s="17"/>
      <c r="QZ88" s="17"/>
      <c r="RA88" s="17"/>
      <c r="RB88" s="17"/>
      <c r="RC88" s="17"/>
      <c r="RD88" s="17"/>
      <c r="RE88" s="17"/>
      <c r="RF88" s="17"/>
      <c r="RG88" s="17"/>
      <c r="RH88" s="17"/>
      <c r="RI88" s="17"/>
      <c r="RJ88" s="17"/>
      <c r="RK88" s="17"/>
      <c r="RL88" s="17"/>
      <c r="RM88" s="17"/>
      <c r="RN88" s="17"/>
      <c r="RO88" s="17"/>
      <c r="RP88" s="17"/>
      <c r="RQ88" s="17"/>
      <c r="RR88" s="17"/>
      <c r="RS88" s="17"/>
      <c r="RT88" s="17"/>
      <c r="RU88" s="17"/>
      <c r="RV88" s="17"/>
      <c r="RW88" s="17"/>
      <c r="RX88" s="17"/>
      <c r="RY88" s="17"/>
      <c r="RZ88" s="17"/>
      <c r="SA88" s="17"/>
      <c r="SB88" s="17"/>
      <c r="SC88" s="17"/>
      <c r="SD88" s="17"/>
      <c r="SE88" s="17"/>
      <c r="SF88" s="17"/>
      <c r="SG88" s="17"/>
      <c r="SH88" s="17"/>
      <c r="SI88" s="17"/>
      <c r="SJ88" s="17"/>
      <c r="SK88" s="17"/>
      <c r="SL88" s="17"/>
      <c r="SM88" s="17"/>
      <c r="SN88" s="17"/>
      <c r="SO88" s="17"/>
      <c r="SP88" s="17"/>
      <c r="SQ88" s="17"/>
      <c r="SR88" s="17"/>
      <c r="SS88" s="17"/>
      <c r="ST88" s="17"/>
      <c r="SU88" s="17"/>
      <c r="SV88" s="17"/>
      <c r="SW88" s="17"/>
      <c r="SX88" s="17"/>
      <c r="SY88" s="17"/>
      <c r="SZ88" s="17"/>
      <c r="TA88" s="17"/>
      <c r="TB88" s="17"/>
      <c r="TC88" s="17"/>
      <c r="TD88" s="17"/>
      <c r="TE88" s="17"/>
      <c r="TF88" s="17"/>
      <c r="TG88" s="17"/>
      <c r="TH88" s="17"/>
      <c r="TI88" s="17"/>
      <c r="TJ88" s="17"/>
      <c r="TK88" s="17"/>
      <c r="TL88" s="17"/>
      <c r="TM88" s="17"/>
      <c r="TN88" s="17"/>
      <c r="TO88" s="17"/>
      <c r="TP88" s="17"/>
      <c r="TQ88" s="17"/>
      <c r="TR88" s="17"/>
      <c r="TS88" s="17"/>
      <c r="TT88" s="17"/>
      <c r="TU88" s="17"/>
      <c r="TV88" s="17"/>
      <c r="TW88" s="17"/>
      <c r="TX88" s="17"/>
      <c r="TY88" s="17"/>
      <c r="TZ88" s="17"/>
      <c r="UA88" s="17"/>
      <c r="UB88" s="17"/>
      <c r="UC88" s="17"/>
      <c r="UD88" s="17"/>
      <c r="UE88" s="17"/>
      <c r="UF88" s="17"/>
      <c r="UG88" s="17"/>
      <c r="UH88" s="17"/>
      <c r="UI88" s="17"/>
      <c r="UJ88" s="17"/>
      <c r="UK88" s="17"/>
      <c r="UL88" s="17"/>
      <c r="UM88" s="17"/>
      <c r="UN88" s="17"/>
      <c r="UO88" s="17"/>
      <c r="UP88" s="17"/>
      <c r="UQ88" s="17"/>
      <c r="UR88" s="17"/>
      <c r="US88" s="17"/>
      <c r="UT88" s="17"/>
      <c r="UU88" s="17"/>
      <c r="UV88" s="17"/>
      <c r="UW88" s="17"/>
      <c r="UX88" s="17"/>
      <c r="UY88" s="17"/>
      <c r="UZ88" s="17"/>
      <c r="VA88" s="17"/>
      <c r="VB88" s="17"/>
      <c r="VC88" s="17"/>
      <c r="VD88" s="17"/>
      <c r="VE88" s="17"/>
      <c r="VF88" s="17"/>
      <c r="VG88" s="17"/>
      <c r="VH88" s="17"/>
      <c r="VI88" s="17"/>
      <c r="VJ88" s="17"/>
      <c r="VK88" s="17"/>
      <c r="VL88" s="17"/>
      <c r="VM88" s="17"/>
      <c r="VN88" s="17"/>
      <c r="VO88" s="17"/>
      <c r="VP88" s="17"/>
      <c r="VQ88" s="17"/>
      <c r="VR88" s="17"/>
      <c r="VS88" s="17"/>
      <c r="VT88" s="17"/>
      <c r="VU88" s="17"/>
      <c r="VV88" s="17"/>
      <c r="VW88" s="17"/>
      <c r="VX88" s="17"/>
      <c r="VY88" s="17"/>
      <c r="VZ88" s="17"/>
      <c r="WA88" s="17"/>
      <c r="WB88" s="17"/>
      <c r="WC88" s="17"/>
      <c r="WD88" s="17"/>
      <c r="WE88" s="17"/>
      <c r="WF88" s="17"/>
      <c r="WG88" s="17"/>
      <c r="WH88" s="17"/>
      <c r="WI88" s="17"/>
      <c r="WJ88" s="17"/>
      <c r="WK88" s="17"/>
      <c r="WL88" s="17"/>
      <c r="WM88" s="17"/>
      <c r="WN88" s="17"/>
      <c r="WO88" s="17"/>
      <c r="WP88" s="17"/>
      <c r="WQ88" s="17"/>
      <c r="WR88" s="17"/>
      <c r="WS88" s="17"/>
      <c r="WT88" s="17"/>
      <c r="WU88" s="17"/>
      <c r="WV88" s="17"/>
      <c r="WW88" s="17"/>
      <c r="WX88" s="17"/>
      <c r="WY88" s="17"/>
      <c r="WZ88" s="17"/>
      <c r="XA88" s="17"/>
      <c r="XB88" s="17"/>
      <c r="XC88" s="17"/>
      <c r="XD88" s="17"/>
      <c r="XE88" s="17"/>
      <c r="XF88" s="17"/>
      <c r="XG88" s="17"/>
      <c r="XH88" s="17"/>
      <c r="XI88" s="17"/>
      <c r="XJ88" s="17"/>
      <c r="XK88" s="17"/>
      <c r="XL88" s="17"/>
      <c r="XM88" s="17"/>
      <c r="XN88" s="17"/>
      <c r="XO88" s="17"/>
      <c r="XP88" s="17"/>
      <c r="XQ88" s="17"/>
      <c r="XR88" s="17"/>
      <c r="XS88" s="17"/>
      <c r="XT88" s="17"/>
      <c r="XU88" s="17"/>
      <c r="XV88" s="17"/>
      <c r="XW88" s="17"/>
      <c r="XX88" s="17"/>
      <c r="XY88" s="17"/>
      <c r="XZ88" s="17"/>
      <c r="YA88" s="17"/>
      <c r="YB88" s="17"/>
      <c r="YC88" s="17"/>
      <c r="YD88" s="17"/>
      <c r="YE88" s="17"/>
      <c r="YF88" s="17"/>
      <c r="YG88" s="17"/>
      <c r="YH88" s="17"/>
      <c r="YI88" s="17"/>
      <c r="YJ88" s="17"/>
      <c r="YK88" s="17"/>
      <c r="YL88" s="17"/>
      <c r="YM88" s="17"/>
      <c r="YN88" s="17"/>
      <c r="YO88" s="17"/>
      <c r="YP88" s="17"/>
      <c r="YQ88" s="17"/>
      <c r="YR88" s="17"/>
      <c r="YS88" s="17"/>
      <c r="YT88" s="17"/>
      <c r="YU88" s="17"/>
      <c r="YV88" s="17"/>
      <c r="YW88" s="17"/>
      <c r="YX88" s="17"/>
      <c r="YY88" s="17"/>
      <c r="YZ88" s="17"/>
      <c r="ZA88" s="17"/>
      <c r="ZB88" s="17"/>
      <c r="ZC88" s="17"/>
      <c r="ZD88" s="17"/>
      <c r="ZE88" s="17"/>
      <c r="ZF88" s="17"/>
      <c r="ZG88" s="17"/>
      <c r="ZH88" s="17"/>
      <c r="ZI88" s="17"/>
      <c r="ZJ88" s="17"/>
      <c r="ZK88" s="17"/>
      <c r="ZL88" s="17"/>
      <c r="ZM88" s="17"/>
      <c r="ZN88" s="17"/>
      <c r="ZO88" s="17"/>
      <c r="ZP88" s="17"/>
      <c r="ZQ88" s="17"/>
      <c r="ZR88" s="17"/>
      <c r="ZS88" s="17"/>
      <c r="ZT88" s="17"/>
      <c r="ZU88" s="17"/>
      <c r="ZV88" s="17"/>
      <c r="ZW88" s="17"/>
      <c r="ZX88" s="17"/>
      <c r="ZY88" s="17"/>
      <c r="ZZ88" s="17"/>
      <c r="AAA88" s="17"/>
      <c r="AAB88" s="17"/>
      <c r="AAC88" s="17"/>
      <c r="AAD88" s="17"/>
      <c r="AAE88" s="17"/>
      <c r="AAF88" s="17"/>
      <c r="AAG88" s="17"/>
      <c r="AAH88" s="17"/>
      <c r="AAI88" s="17"/>
      <c r="AAJ88" s="17"/>
      <c r="AAK88" s="17"/>
      <c r="AAL88" s="17"/>
      <c r="AAM88" s="17"/>
      <c r="AAN88" s="17"/>
      <c r="AAO88" s="17"/>
      <c r="AAP88" s="17"/>
      <c r="AAQ88" s="17"/>
      <c r="AAR88" s="17"/>
      <c r="AAS88" s="17"/>
      <c r="AAT88" s="17"/>
      <c r="AAU88" s="17"/>
      <c r="AAV88" s="17"/>
      <c r="AAW88" s="17"/>
      <c r="AAX88" s="17"/>
      <c r="AAY88" s="17"/>
      <c r="AAZ88" s="17"/>
      <c r="ABA88" s="17"/>
      <c r="ABB88" s="17"/>
      <c r="ABC88" s="17"/>
      <c r="ABD88" s="17"/>
      <c r="ABE88" s="17"/>
      <c r="ABF88" s="17"/>
      <c r="ABG88" s="17"/>
      <c r="ABH88" s="17"/>
      <c r="ABI88" s="17"/>
      <c r="ABJ88" s="17"/>
      <c r="ABK88" s="17"/>
      <c r="ABL88" s="17"/>
      <c r="ABM88" s="17"/>
      <c r="ABN88" s="17"/>
      <c r="ABO88" s="17"/>
      <c r="ABP88" s="17"/>
      <c r="ABQ88" s="17"/>
      <c r="ABR88" s="17"/>
      <c r="ABS88" s="17"/>
      <c r="ABT88" s="17"/>
      <c r="ABU88" s="17"/>
      <c r="ABV88" s="17"/>
      <c r="ABW88" s="17"/>
      <c r="ABX88" s="17"/>
      <c r="ABY88" s="17"/>
      <c r="ABZ88" s="17"/>
      <c r="ACA88" s="17"/>
      <c r="ACB88" s="17"/>
      <c r="ACC88" s="17"/>
      <c r="ACD88" s="17"/>
      <c r="ACE88" s="17"/>
      <c r="ACF88" s="17"/>
      <c r="ACG88" s="17"/>
      <c r="ACH88" s="17"/>
      <c r="ACI88" s="17"/>
      <c r="ACJ88" s="17"/>
      <c r="ACK88" s="17"/>
      <c r="ACL88" s="17"/>
      <c r="ACM88" s="17"/>
      <c r="ACN88" s="17"/>
      <c r="ACO88" s="17"/>
      <c r="ACP88" s="17"/>
      <c r="ACQ88" s="17"/>
      <c r="ACR88" s="17"/>
      <c r="ACS88" s="17"/>
      <c r="ACT88" s="17"/>
      <c r="ACU88" s="17"/>
      <c r="ACV88" s="17"/>
      <c r="ACW88" s="17"/>
      <c r="ACX88" s="17"/>
      <c r="ACY88" s="17"/>
      <c r="ACZ88" s="17"/>
      <c r="ADA88" s="17"/>
      <c r="ADB88" s="17"/>
      <c r="ADC88" s="17"/>
      <c r="ADD88" s="17"/>
      <c r="ADE88" s="17"/>
      <c r="ADF88" s="17"/>
      <c r="ADG88" s="17"/>
      <c r="ADH88" s="17"/>
      <c r="ADI88" s="17"/>
      <c r="ADJ88" s="17"/>
      <c r="ADK88" s="17"/>
      <c r="ADL88" s="17"/>
      <c r="ADM88" s="17"/>
      <c r="ADN88" s="17"/>
      <c r="ADO88" s="17"/>
      <c r="ADP88" s="17"/>
      <c r="ADQ88" s="17"/>
      <c r="ADR88" s="17"/>
      <c r="ADS88" s="17"/>
      <c r="ADT88" s="17"/>
      <c r="ADU88" s="17"/>
      <c r="ADV88" s="17"/>
      <c r="ADW88" s="17"/>
      <c r="ADX88" s="17"/>
      <c r="ADY88" s="17"/>
      <c r="ADZ88" s="17"/>
      <c r="AEA88" s="17"/>
      <c r="AEB88" s="17"/>
      <c r="AEC88" s="17"/>
      <c r="AED88" s="17"/>
      <c r="AEE88" s="17"/>
      <c r="AEF88" s="17"/>
      <c r="AEG88" s="17"/>
      <c r="AEH88" s="17"/>
      <c r="AEI88" s="17"/>
      <c r="AEJ88" s="17"/>
      <c r="AEK88" s="17"/>
      <c r="AEL88" s="17"/>
      <c r="AEM88" s="17"/>
      <c r="AEN88" s="17"/>
      <c r="AEO88" s="17"/>
      <c r="AEP88" s="17"/>
      <c r="AEQ88" s="17"/>
      <c r="AER88" s="17"/>
      <c r="AES88" s="17"/>
      <c r="AET88" s="17"/>
      <c r="AEU88" s="17"/>
      <c r="AEV88" s="17"/>
      <c r="AEW88" s="17"/>
      <c r="AEX88" s="17"/>
      <c r="AEY88" s="17"/>
      <c r="AEZ88" s="17"/>
      <c r="AFA88" s="17"/>
      <c r="AFB88" s="17"/>
      <c r="AFC88" s="17"/>
      <c r="AFD88" s="17"/>
      <c r="AFE88" s="17"/>
      <c r="AFF88" s="17"/>
      <c r="AFG88" s="17"/>
      <c r="AFH88" s="17"/>
      <c r="AFI88" s="17"/>
      <c r="AFJ88" s="17"/>
      <c r="AFK88" s="17"/>
      <c r="AFL88" s="17"/>
      <c r="AFM88" s="17"/>
      <c r="AFN88" s="17"/>
      <c r="AFO88" s="17"/>
      <c r="AFP88" s="17"/>
      <c r="AFQ88" s="17"/>
      <c r="AFR88" s="17"/>
      <c r="AFS88" s="17"/>
      <c r="AFT88" s="17"/>
      <c r="AFU88" s="17"/>
      <c r="AFV88" s="17"/>
      <c r="AFW88" s="17"/>
      <c r="AFX88" s="17"/>
      <c r="AFY88" s="17"/>
      <c r="AFZ88" s="17"/>
      <c r="AGA88" s="17"/>
      <c r="AGB88" s="17"/>
      <c r="AGC88" s="17"/>
      <c r="AGD88" s="17"/>
      <c r="AGE88" s="17"/>
      <c r="AGF88" s="17"/>
      <c r="AGG88" s="17"/>
      <c r="AGH88" s="17"/>
      <c r="AGI88" s="17"/>
      <c r="AGJ88" s="17"/>
      <c r="AGK88" s="17"/>
      <c r="AGL88" s="17"/>
      <c r="AGM88" s="17"/>
      <c r="AGN88" s="17"/>
      <c r="AGO88" s="17"/>
      <c r="AGP88" s="17"/>
      <c r="AGQ88" s="17"/>
      <c r="AGR88" s="17"/>
      <c r="AGS88" s="17"/>
      <c r="AGT88" s="17"/>
      <c r="AGU88" s="17"/>
      <c r="AGV88" s="17"/>
      <c r="AGW88" s="17"/>
      <c r="AGX88" s="17"/>
      <c r="AGY88" s="17"/>
      <c r="AGZ88" s="17"/>
      <c r="AHA88" s="17"/>
      <c r="AHB88" s="17"/>
      <c r="AHC88" s="17"/>
      <c r="AHD88" s="17"/>
      <c r="AHE88" s="17"/>
      <c r="AHF88" s="17"/>
      <c r="AHG88" s="17"/>
      <c r="AHH88" s="17"/>
      <c r="AHI88" s="17"/>
      <c r="AHJ88" s="17"/>
      <c r="AHK88" s="17"/>
      <c r="AHL88" s="17"/>
      <c r="AHM88" s="17"/>
      <c r="AHN88" s="17"/>
      <c r="AHO88" s="17"/>
      <c r="AHP88" s="17"/>
      <c r="AHQ88" s="17"/>
      <c r="AHR88" s="17"/>
      <c r="AHS88" s="17"/>
      <c r="AHT88" s="17"/>
      <c r="AHU88" s="17"/>
      <c r="AHV88" s="17"/>
      <c r="AHW88" s="17"/>
      <c r="AHX88" s="17"/>
      <c r="AHY88" s="17"/>
      <c r="AHZ88" s="17"/>
      <c r="AIA88" s="17"/>
      <c r="AIB88" s="17"/>
      <c r="AIC88" s="17"/>
      <c r="AID88" s="17"/>
      <c r="AIE88" s="17"/>
      <c r="AIF88" s="17"/>
      <c r="AIG88" s="17"/>
      <c r="AIH88" s="17"/>
      <c r="AII88" s="17"/>
      <c r="AIJ88" s="17"/>
      <c r="AIK88" s="17"/>
      <c r="AIL88" s="17"/>
      <c r="AIM88" s="17"/>
      <c r="AIN88" s="17"/>
      <c r="AIO88" s="17"/>
      <c r="AIP88" s="17"/>
      <c r="AIQ88" s="17"/>
      <c r="AIR88" s="17"/>
      <c r="AIS88" s="17"/>
      <c r="AIT88" s="17"/>
      <c r="AIU88" s="17"/>
      <c r="AIV88" s="17"/>
      <c r="AIW88" s="17"/>
      <c r="AIX88" s="17"/>
      <c r="AIY88" s="17"/>
      <c r="AIZ88" s="17"/>
      <c r="AJA88" s="17"/>
      <c r="AJB88" s="17"/>
      <c r="AJC88" s="17"/>
      <c r="AJD88" s="17"/>
      <c r="AJE88" s="17"/>
      <c r="AJF88" s="17"/>
      <c r="AJG88" s="17"/>
      <c r="AJH88" s="17"/>
      <c r="AJI88" s="17"/>
      <c r="AJJ88" s="17"/>
      <c r="AJK88" s="17"/>
      <c r="AJL88" s="17"/>
      <c r="AJM88" s="17"/>
      <c r="AJN88" s="17"/>
      <c r="AJO88" s="17"/>
      <c r="AJP88" s="17"/>
      <c r="AJQ88" s="17"/>
      <c r="AJR88" s="17"/>
      <c r="AJS88" s="17"/>
      <c r="AJT88" s="17"/>
      <c r="AJU88" s="17"/>
      <c r="AJV88" s="17"/>
      <c r="AJW88" s="17"/>
      <c r="AJX88" s="17"/>
      <c r="AJY88" s="17"/>
      <c r="AJZ88" s="17"/>
      <c r="AKA88" s="17"/>
      <c r="AKB88" s="17"/>
      <c r="AKC88" s="17"/>
      <c r="AKD88" s="17"/>
      <c r="AKE88" s="17"/>
      <c r="AKF88" s="17"/>
      <c r="AKG88" s="17"/>
      <c r="AKH88" s="17"/>
      <c r="AKI88" s="17"/>
      <c r="AKJ88" s="17"/>
      <c r="AKK88" s="17"/>
      <c r="AKL88" s="17"/>
      <c r="AKM88" s="17"/>
      <c r="AKN88" s="17"/>
      <c r="AKO88" s="17"/>
      <c r="AKP88" s="17"/>
      <c r="AKQ88" s="17"/>
      <c r="AKR88" s="17"/>
      <c r="AKS88" s="17"/>
      <c r="AKT88" s="17"/>
      <c r="AKU88" s="17"/>
      <c r="AKV88" s="17"/>
      <c r="AKW88" s="17"/>
      <c r="AKX88" s="17"/>
      <c r="AKY88" s="17"/>
      <c r="AKZ88" s="17"/>
      <c r="ALA88" s="17"/>
      <c r="ALB88" s="17"/>
      <c r="ALC88" s="17"/>
      <c r="ALD88" s="17"/>
      <c r="ALE88" s="17"/>
      <c r="ALF88" s="17"/>
      <c r="ALG88" s="17"/>
      <c r="ALH88" s="17"/>
      <c r="ALI88" s="17"/>
      <c r="ALJ88" s="17"/>
      <c r="ALK88" s="17"/>
      <c r="ALL88" s="17"/>
      <c r="ALM88" s="17"/>
      <c r="ALN88" s="17"/>
      <c r="ALO88" s="17"/>
      <c r="ALP88" s="17"/>
      <c r="ALQ88" s="17"/>
      <c r="ALR88" s="17"/>
      <c r="ALS88" s="17"/>
      <c r="ALT88" s="17"/>
      <c r="ALU88" s="17"/>
    </row>
    <row r="89" spans="1:1009">
      <c r="N89" s="147" t="s">
        <v>374</v>
      </c>
      <c r="O89" s="20" t="s">
        <v>60</v>
      </c>
      <c r="P89" s="21">
        <v>1</v>
      </c>
      <c r="Q89" s="127">
        <v>0.12</v>
      </c>
      <c r="R89" s="21">
        <v>4.1500000000000004</v>
      </c>
      <c r="S89" s="22">
        <v>0.3</v>
      </c>
      <c r="T89" s="21"/>
      <c r="U89" s="22"/>
      <c r="V89" s="21">
        <f t="shared" si="0"/>
        <v>0.14940000000000001</v>
      </c>
      <c r="W89" s="25"/>
      <c r="X89" s="26">
        <f t="shared" si="1"/>
        <v>0.14940000000000001</v>
      </c>
    </row>
    <row r="90" spans="1:1009">
      <c r="N90" s="147" t="s">
        <v>375</v>
      </c>
      <c r="O90" s="20" t="s">
        <v>60</v>
      </c>
      <c r="P90" s="21">
        <v>1</v>
      </c>
      <c r="Q90" s="127">
        <v>0.12</v>
      </c>
      <c r="R90" s="21">
        <v>1.76</v>
      </c>
      <c r="S90" s="22">
        <v>0.3</v>
      </c>
      <c r="T90" s="21"/>
      <c r="U90" s="22"/>
      <c r="V90" s="21">
        <f t="shared" si="0"/>
        <v>6.336E-2</v>
      </c>
      <c r="W90" s="25"/>
      <c r="X90" s="26">
        <f t="shared" si="1"/>
        <v>6.336E-2</v>
      </c>
    </row>
    <row r="91" spans="1:1009" ht="15.75">
      <c r="B91" s="342" t="s">
        <v>376</v>
      </c>
      <c r="C91" s="342"/>
      <c r="D91" s="342"/>
      <c r="E91" s="342"/>
      <c r="F91" s="342"/>
      <c r="G91" s="342"/>
      <c r="H91" s="342"/>
      <c r="I91" s="342"/>
      <c r="J91" s="342"/>
      <c r="K91" s="342"/>
      <c r="L91" s="342"/>
      <c r="N91" s="343" t="s">
        <v>313</v>
      </c>
      <c r="O91" s="344"/>
      <c r="P91" s="344"/>
      <c r="Q91" s="344"/>
      <c r="R91" s="344"/>
      <c r="S91" s="344"/>
      <c r="T91" s="344"/>
      <c r="U91" s="344"/>
      <c r="V91" s="344"/>
      <c r="W91" s="346"/>
      <c r="X91" s="36">
        <f>SUM(X80:X90)</f>
        <v>6.3889199999999988</v>
      </c>
    </row>
    <row r="92" spans="1:1009" s="14" customFormat="1" ht="25.5" customHeight="1">
      <c r="B92" s="350" t="s">
        <v>377</v>
      </c>
      <c r="C92" s="350" t="s">
        <v>302</v>
      </c>
      <c r="D92" s="350" t="s">
        <v>303</v>
      </c>
      <c r="E92" s="350" t="s">
        <v>304</v>
      </c>
      <c r="F92" s="350" t="s">
        <v>305</v>
      </c>
      <c r="G92" s="350" t="s">
        <v>307</v>
      </c>
      <c r="H92" s="350" t="s">
        <v>378</v>
      </c>
      <c r="I92" s="350" t="s">
        <v>333</v>
      </c>
      <c r="J92" s="350" t="s">
        <v>334</v>
      </c>
      <c r="K92" s="350" t="s">
        <v>335</v>
      </c>
      <c r="L92" s="350" t="s">
        <v>311</v>
      </c>
    </row>
    <row r="93" spans="1:1009" s="14" customFormat="1" ht="12.75">
      <c r="B93" s="350"/>
      <c r="C93" s="350"/>
      <c r="D93" s="350"/>
      <c r="E93" s="350"/>
      <c r="F93" s="350"/>
      <c r="G93" s="350"/>
      <c r="H93" s="350"/>
      <c r="I93" s="350"/>
      <c r="J93" s="350"/>
      <c r="K93" s="350"/>
      <c r="L93" s="350"/>
    </row>
    <row r="94" spans="1:1009" ht="15.75">
      <c r="A94" s="17"/>
      <c r="B94" s="35" t="s">
        <v>379</v>
      </c>
      <c r="C94" s="20" t="s">
        <v>338</v>
      </c>
      <c r="D94" s="21">
        <v>7</v>
      </c>
      <c r="E94" s="22"/>
      <c r="F94" s="21">
        <f>4.35</f>
        <v>4.3499999999999996</v>
      </c>
      <c r="G94" s="22"/>
      <c r="H94" s="21">
        <v>6</v>
      </c>
      <c r="I94" s="127">
        <v>0.61699999999999999</v>
      </c>
      <c r="J94" s="128">
        <v>0.1</v>
      </c>
      <c r="K94" s="25">
        <f>(F94*I94*H94)*(1+J94)</f>
        <v>17.714070000000003</v>
      </c>
      <c r="L94" s="26">
        <f>K94*D94</f>
        <v>123.99849000000002</v>
      </c>
      <c r="M94" s="17"/>
      <c r="N94" s="342" t="s">
        <v>380</v>
      </c>
      <c r="O94" s="342"/>
      <c r="P94" s="342"/>
      <c r="Q94" s="342"/>
      <c r="R94" s="342"/>
      <c r="S94" s="342"/>
      <c r="T94" s="342"/>
      <c r="U94" s="342"/>
      <c r="V94" s="342"/>
      <c r="W94" s="342"/>
      <c r="X94" s="342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  <c r="HU94" s="17"/>
      <c r="HV94" s="17"/>
      <c r="HW94" s="17"/>
      <c r="HX94" s="17"/>
      <c r="HY94" s="17"/>
      <c r="HZ94" s="17"/>
      <c r="IA94" s="17"/>
      <c r="IB94" s="17"/>
      <c r="IC94" s="17"/>
      <c r="ID94" s="17"/>
      <c r="IE94" s="17"/>
      <c r="IF94" s="17"/>
      <c r="IG94" s="17"/>
      <c r="IH94" s="17"/>
      <c r="II94" s="17"/>
      <c r="IJ94" s="17"/>
      <c r="IK94" s="17"/>
      <c r="IL94" s="17"/>
      <c r="IM94" s="17"/>
      <c r="IN94" s="17"/>
      <c r="IO94" s="17"/>
      <c r="IP94" s="17"/>
      <c r="IQ94" s="17"/>
      <c r="IR94" s="17"/>
      <c r="IS94" s="17"/>
      <c r="IT94" s="17"/>
      <c r="IU94" s="17"/>
      <c r="IV94" s="17"/>
      <c r="IW94" s="17"/>
      <c r="IX94" s="17"/>
      <c r="IY94" s="17"/>
      <c r="IZ94" s="17"/>
      <c r="JA94" s="17"/>
      <c r="JB94" s="17"/>
      <c r="JC94" s="17"/>
      <c r="JD94" s="17"/>
      <c r="JE94" s="17"/>
      <c r="JF94" s="17"/>
      <c r="JG94" s="17"/>
      <c r="JH94" s="17"/>
      <c r="JI94" s="17"/>
      <c r="JJ94" s="17"/>
      <c r="JK94" s="17"/>
      <c r="JL94" s="17"/>
      <c r="JM94" s="17"/>
      <c r="JN94" s="17"/>
      <c r="JO94" s="17"/>
      <c r="JP94" s="17"/>
      <c r="JQ94" s="17"/>
      <c r="JR94" s="17"/>
      <c r="JS94" s="17"/>
      <c r="JT94" s="17"/>
      <c r="JU94" s="17"/>
      <c r="JV94" s="17"/>
      <c r="JW94" s="17"/>
      <c r="JX94" s="17"/>
      <c r="JY94" s="17"/>
      <c r="JZ94" s="17"/>
      <c r="KA94" s="17"/>
      <c r="KB94" s="17"/>
      <c r="KC94" s="17"/>
      <c r="KD94" s="17"/>
      <c r="KE94" s="17"/>
      <c r="KF94" s="17"/>
      <c r="KG94" s="17"/>
      <c r="KH94" s="17"/>
      <c r="KI94" s="17"/>
      <c r="KJ94" s="17"/>
      <c r="KK94" s="17"/>
      <c r="KL94" s="17"/>
      <c r="KM94" s="17"/>
      <c r="KN94" s="17"/>
      <c r="KO94" s="17"/>
      <c r="KP94" s="17"/>
      <c r="KQ94" s="17"/>
      <c r="KR94" s="17"/>
      <c r="KS94" s="17"/>
      <c r="KT94" s="17"/>
      <c r="KU94" s="17"/>
      <c r="KV94" s="17"/>
      <c r="KW94" s="17"/>
      <c r="KX94" s="17"/>
      <c r="KY94" s="17"/>
      <c r="KZ94" s="17"/>
      <c r="LA94" s="17"/>
      <c r="LB94" s="17"/>
      <c r="LC94" s="17"/>
      <c r="LD94" s="17"/>
      <c r="LE94" s="17"/>
      <c r="LF94" s="17"/>
      <c r="LG94" s="17"/>
      <c r="LH94" s="17"/>
      <c r="LI94" s="17"/>
      <c r="LJ94" s="17"/>
      <c r="LK94" s="17"/>
      <c r="LL94" s="17"/>
      <c r="LM94" s="17"/>
      <c r="LN94" s="17"/>
      <c r="LO94" s="17"/>
      <c r="LP94" s="17"/>
      <c r="LQ94" s="17"/>
      <c r="LR94" s="17"/>
      <c r="LS94" s="17"/>
      <c r="LT94" s="17"/>
      <c r="LU94" s="17"/>
      <c r="LV94" s="17"/>
      <c r="LW94" s="17"/>
      <c r="LX94" s="17"/>
      <c r="LY94" s="17"/>
      <c r="LZ94" s="17"/>
      <c r="MA94" s="17"/>
      <c r="MB94" s="17"/>
      <c r="MC94" s="17"/>
      <c r="MD94" s="17"/>
      <c r="ME94" s="17"/>
      <c r="MF94" s="17"/>
      <c r="MG94" s="17"/>
      <c r="MH94" s="17"/>
      <c r="MI94" s="17"/>
      <c r="MJ94" s="17"/>
      <c r="MK94" s="17"/>
      <c r="ML94" s="17"/>
      <c r="MM94" s="17"/>
      <c r="MN94" s="17"/>
      <c r="MO94" s="17"/>
      <c r="MP94" s="17"/>
      <c r="MQ94" s="17"/>
      <c r="MR94" s="17"/>
      <c r="MS94" s="17"/>
      <c r="MT94" s="17"/>
      <c r="MU94" s="17"/>
      <c r="MV94" s="17"/>
      <c r="MW94" s="17"/>
      <c r="MX94" s="17"/>
      <c r="MY94" s="17"/>
      <c r="MZ94" s="17"/>
      <c r="NA94" s="17"/>
      <c r="NB94" s="17"/>
      <c r="NC94" s="17"/>
      <c r="ND94" s="17"/>
      <c r="NE94" s="17"/>
      <c r="NF94" s="17"/>
      <c r="NG94" s="17"/>
      <c r="NH94" s="17"/>
      <c r="NI94" s="17"/>
      <c r="NJ94" s="17"/>
      <c r="NK94" s="17"/>
      <c r="NL94" s="17"/>
      <c r="NM94" s="17"/>
      <c r="NN94" s="17"/>
      <c r="NO94" s="17"/>
      <c r="NP94" s="17"/>
      <c r="NQ94" s="17"/>
      <c r="NR94" s="17"/>
      <c r="NS94" s="17"/>
      <c r="NT94" s="17"/>
      <c r="NU94" s="17"/>
      <c r="NV94" s="17"/>
      <c r="NW94" s="17"/>
      <c r="NX94" s="17"/>
      <c r="NY94" s="17"/>
      <c r="NZ94" s="17"/>
      <c r="OA94" s="17"/>
      <c r="OB94" s="17"/>
      <c r="OC94" s="17"/>
      <c r="OD94" s="17"/>
      <c r="OE94" s="17"/>
      <c r="OF94" s="17"/>
      <c r="OG94" s="17"/>
      <c r="OH94" s="17"/>
      <c r="OI94" s="17"/>
      <c r="OJ94" s="17"/>
      <c r="OK94" s="17"/>
      <c r="OL94" s="17"/>
      <c r="OM94" s="17"/>
      <c r="ON94" s="17"/>
      <c r="OO94" s="17"/>
      <c r="OP94" s="17"/>
      <c r="OQ94" s="17"/>
      <c r="OR94" s="17"/>
      <c r="OS94" s="17"/>
      <c r="OT94" s="17"/>
      <c r="OU94" s="17"/>
      <c r="OV94" s="17"/>
      <c r="OW94" s="17"/>
      <c r="OX94" s="17"/>
      <c r="OY94" s="17"/>
      <c r="OZ94" s="17"/>
      <c r="PA94" s="17"/>
      <c r="PB94" s="17"/>
      <c r="PC94" s="17"/>
      <c r="PD94" s="17"/>
      <c r="PE94" s="17"/>
      <c r="PF94" s="17"/>
      <c r="PG94" s="17"/>
      <c r="PH94" s="17"/>
      <c r="PI94" s="17"/>
      <c r="PJ94" s="17"/>
      <c r="PK94" s="17"/>
      <c r="PL94" s="17"/>
      <c r="PM94" s="17"/>
      <c r="PN94" s="17"/>
      <c r="PO94" s="17"/>
      <c r="PP94" s="17"/>
      <c r="PQ94" s="17"/>
      <c r="PR94" s="17"/>
      <c r="PS94" s="17"/>
      <c r="PT94" s="17"/>
      <c r="PU94" s="17"/>
      <c r="PV94" s="17"/>
      <c r="PW94" s="17"/>
      <c r="PX94" s="17"/>
      <c r="PY94" s="17"/>
      <c r="PZ94" s="17"/>
      <c r="QA94" s="17"/>
      <c r="QB94" s="17"/>
      <c r="QC94" s="17"/>
      <c r="QD94" s="17"/>
      <c r="QE94" s="17"/>
      <c r="QF94" s="17"/>
      <c r="QG94" s="17"/>
      <c r="QH94" s="17"/>
      <c r="QI94" s="17"/>
      <c r="QJ94" s="17"/>
      <c r="QK94" s="17"/>
      <c r="QL94" s="17"/>
      <c r="QM94" s="17"/>
      <c r="QN94" s="17"/>
      <c r="QO94" s="17"/>
      <c r="QP94" s="17"/>
      <c r="QQ94" s="17"/>
      <c r="QR94" s="17"/>
      <c r="QS94" s="17"/>
      <c r="QT94" s="17"/>
      <c r="QU94" s="17"/>
      <c r="QV94" s="17"/>
      <c r="QW94" s="17"/>
      <c r="QX94" s="17"/>
      <c r="QY94" s="17"/>
      <c r="QZ94" s="17"/>
      <c r="RA94" s="17"/>
      <c r="RB94" s="17"/>
      <c r="RC94" s="17"/>
      <c r="RD94" s="17"/>
      <c r="RE94" s="17"/>
      <c r="RF94" s="17"/>
      <c r="RG94" s="17"/>
      <c r="RH94" s="17"/>
      <c r="RI94" s="17"/>
      <c r="RJ94" s="17"/>
      <c r="RK94" s="17"/>
      <c r="RL94" s="17"/>
      <c r="RM94" s="17"/>
      <c r="RN94" s="17"/>
      <c r="RO94" s="17"/>
      <c r="RP94" s="17"/>
      <c r="RQ94" s="17"/>
      <c r="RR94" s="17"/>
      <c r="RS94" s="17"/>
      <c r="RT94" s="17"/>
      <c r="RU94" s="17"/>
      <c r="RV94" s="17"/>
      <c r="RW94" s="17"/>
      <c r="RX94" s="17"/>
      <c r="RY94" s="17"/>
      <c r="RZ94" s="17"/>
      <c r="SA94" s="17"/>
      <c r="SB94" s="17"/>
      <c r="SC94" s="17"/>
      <c r="SD94" s="17"/>
      <c r="SE94" s="17"/>
      <c r="SF94" s="17"/>
      <c r="SG94" s="17"/>
      <c r="SH94" s="17"/>
      <c r="SI94" s="17"/>
      <c r="SJ94" s="17"/>
      <c r="SK94" s="17"/>
      <c r="SL94" s="17"/>
      <c r="SM94" s="17"/>
      <c r="SN94" s="17"/>
      <c r="SO94" s="17"/>
      <c r="SP94" s="17"/>
      <c r="SQ94" s="17"/>
      <c r="SR94" s="17"/>
      <c r="SS94" s="17"/>
      <c r="ST94" s="17"/>
      <c r="SU94" s="17"/>
      <c r="SV94" s="17"/>
      <c r="SW94" s="17"/>
      <c r="SX94" s="17"/>
      <c r="SY94" s="17"/>
      <c r="SZ94" s="17"/>
      <c r="TA94" s="17"/>
      <c r="TB94" s="17"/>
      <c r="TC94" s="17"/>
      <c r="TD94" s="17"/>
      <c r="TE94" s="17"/>
      <c r="TF94" s="17"/>
      <c r="TG94" s="17"/>
      <c r="TH94" s="17"/>
      <c r="TI94" s="17"/>
      <c r="TJ94" s="17"/>
      <c r="TK94" s="17"/>
      <c r="TL94" s="17"/>
      <c r="TM94" s="17"/>
      <c r="TN94" s="17"/>
      <c r="TO94" s="17"/>
      <c r="TP94" s="17"/>
      <c r="TQ94" s="17"/>
      <c r="TR94" s="17"/>
      <c r="TS94" s="17"/>
      <c r="TT94" s="17"/>
      <c r="TU94" s="17"/>
      <c r="TV94" s="17"/>
      <c r="TW94" s="17"/>
      <c r="TX94" s="17"/>
      <c r="TY94" s="17"/>
      <c r="TZ94" s="17"/>
      <c r="UA94" s="17"/>
      <c r="UB94" s="17"/>
      <c r="UC94" s="17"/>
      <c r="UD94" s="17"/>
      <c r="UE94" s="17"/>
      <c r="UF94" s="17"/>
      <c r="UG94" s="17"/>
      <c r="UH94" s="17"/>
      <c r="UI94" s="17"/>
      <c r="UJ94" s="17"/>
      <c r="UK94" s="17"/>
      <c r="UL94" s="17"/>
      <c r="UM94" s="17"/>
      <c r="UN94" s="17"/>
      <c r="UO94" s="17"/>
      <c r="UP94" s="17"/>
      <c r="UQ94" s="17"/>
      <c r="UR94" s="17"/>
      <c r="US94" s="17"/>
      <c r="UT94" s="17"/>
      <c r="UU94" s="17"/>
      <c r="UV94" s="17"/>
      <c r="UW94" s="17"/>
      <c r="UX94" s="17"/>
      <c r="UY94" s="17"/>
      <c r="UZ94" s="17"/>
      <c r="VA94" s="17"/>
      <c r="VB94" s="17"/>
      <c r="VC94" s="17"/>
      <c r="VD94" s="17"/>
      <c r="VE94" s="17"/>
      <c r="VF94" s="17"/>
      <c r="VG94" s="17"/>
      <c r="VH94" s="17"/>
      <c r="VI94" s="17"/>
      <c r="VJ94" s="17"/>
      <c r="VK94" s="17"/>
      <c r="VL94" s="17"/>
      <c r="VM94" s="17"/>
      <c r="VN94" s="17"/>
      <c r="VO94" s="17"/>
      <c r="VP94" s="17"/>
      <c r="VQ94" s="17"/>
      <c r="VR94" s="17"/>
      <c r="VS94" s="17"/>
      <c r="VT94" s="17"/>
      <c r="VU94" s="17"/>
      <c r="VV94" s="17"/>
      <c r="VW94" s="17"/>
      <c r="VX94" s="17"/>
      <c r="VY94" s="17"/>
      <c r="VZ94" s="17"/>
      <c r="WA94" s="17"/>
      <c r="WB94" s="17"/>
      <c r="WC94" s="17"/>
      <c r="WD94" s="17"/>
      <c r="WE94" s="17"/>
      <c r="WF94" s="17"/>
      <c r="WG94" s="17"/>
      <c r="WH94" s="17"/>
      <c r="WI94" s="17"/>
      <c r="WJ94" s="17"/>
      <c r="WK94" s="17"/>
      <c r="WL94" s="17"/>
      <c r="WM94" s="17"/>
      <c r="WN94" s="17"/>
      <c r="WO94" s="17"/>
      <c r="WP94" s="17"/>
      <c r="WQ94" s="17"/>
      <c r="WR94" s="17"/>
      <c r="WS94" s="17"/>
      <c r="WT94" s="17"/>
      <c r="WU94" s="17"/>
      <c r="WV94" s="17"/>
      <c r="WW94" s="17"/>
      <c r="WX94" s="17"/>
      <c r="WY94" s="17"/>
      <c r="WZ94" s="17"/>
      <c r="XA94" s="17"/>
      <c r="XB94" s="17"/>
      <c r="XC94" s="17"/>
      <c r="XD94" s="17"/>
      <c r="XE94" s="17"/>
      <c r="XF94" s="17"/>
      <c r="XG94" s="17"/>
      <c r="XH94" s="17"/>
      <c r="XI94" s="17"/>
      <c r="XJ94" s="17"/>
      <c r="XK94" s="17"/>
      <c r="XL94" s="17"/>
      <c r="XM94" s="17"/>
      <c r="XN94" s="17"/>
      <c r="XO94" s="17"/>
      <c r="XP94" s="17"/>
      <c r="XQ94" s="17"/>
      <c r="XR94" s="17"/>
      <c r="XS94" s="17"/>
      <c r="XT94" s="17"/>
      <c r="XU94" s="17"/>
      <c r="XV94" s="17"/>
      <c r="XW94" s="17"/>
      <c r="XX94" s="17"/>
      <c r="XY94" s="17"/>
      <c r="XZ94" s="17"/>
      <c r="YA94" s="17"/>
      <c r="YB94" s="17"/>
      <c r="YC94" s="17"/>
      <c r="YD94" s="17"/>
      <c r="YE94" s="17"/>
      <c r="YF94" s="17"/>
      <c r="YG94" s="17"/>
      <c r="YH94" s="17"/>
      <c r="YI94" s="17"/>
      <c r="YJ94" s="17"/>
      <c r="YK94" s="17"/>
      <c r="YL94" s="17"/>
      <c r="YM94" s="17"/>
      <c r="YN94" s="17"/>
      <c r="YO94" s="17"/>
      <c r="YP94" s="17"/>
      <c r="YQ94" s="17"/>
      <c r="YR94" s="17"/>
      <c r="YS94" s="17"/>
      <c r="YT94" s="17"/>
      <c r="YU94" s="17"/>
      <c r="YV94" s="17"/>
      <c r="YW94" s="17"/>
      <c r="YX94" s="17"/>
      <c r="YY94" s="17"/>
      <c r="YZ94" s="17"/>
      <c r="ZA94" s="17"/>
      <c r="ZB94" s="17"/>
      <c r="ZC94" s="17"/>
      <c r="ZD94" s="17"/>
      <c r="ZE94" s="17"/>
      <c r="ZF94" s="17"/>
      <c r="ZG94" s="17"/>
      <c r="ZH94" s="17"/>
      <c r="ZI94" s="17"/>
      <c r="ZJ94" s="17"/>
      <c r="ZK94" s="17"/>
      <c r="ZL94" s="17"/>
      <c r="ZM94" s="17"/>
      <c r="ZN94" s="17"/>
      <c r="ZO94" s="17"/>
      <c r="ZP94" s="17"/>
      <c r="ZQ94" s="17"/>
      <c r="ZR94" s="17"/>
      <c r="ZS94" s="17"/>
      <c r="ZT94" s="17"/>
      <c r="ZU94" s="17"/>
      <c r="ZV94" s="17"/>
      <c r="ZW94" s="17"/>
      <c r="ZX94" s="17"/>
      <c r="ZY94" s="17"/>
      <c r="ZZ94" s="17"/>
      <c r="AAA94" s="17"/>
      <c r="AAB94" s="17"/>
      <c r="AAC94" s="17"/>
      <c r="AAD94" s="17"/>
      <c r="AAE94" s="17"/>
      <c r="AAF94" s="17"/>
      <c r="AAG94" s="17"/>
      <c r="AAH94" s="17"/>
      <c r="AAI94" s="17"/>
      <c r="AAJ94" s="17"/>
      <c r="AAK94" s="17"/>
      <c r="AAL94" s="17"/>
      <c r="AAM94" s="17"/>
      <c r="AAN94" s="17"/>
      <c r="AAO94" s="17"/>
      <c r="AAP94" s="17"/>
      <c r="AAQ94" s="17"/>
      <c r="AAR94" s="17"/>
      <c r="AAS94" s="17"/>
      <c r="AAT94" s="17"/>
      <c r="AAU94" s="17"/>
      <c r="AAV94" s="17"/>
      <c r="AAW94" s="17"/>
      <c r="AAX94" s="17"/>
      <c r="AAY94" s="17"/>
      <c r="AAZ94" s="17"/>
      <c r="ABA94" s="17"/>
      <c r="ABB94" s="17"/>
      <c r="ABC94" s="17"/>
      <c r="ABD94" s="17"/>
      <c r="ABE94" s="17"/>
      <c r="ABF94" s="17"/>
      <c r="ABG94" s="17"/>
      <c r="ABH94" s="17"/>
      <c r="ABI94" s="17"/>
      <c r="ABJ94" s="17"/>
      <c r="ABK94" s="17"/>
      <c r="ABL94" s="17"/>
      <c r="ABM94" s="17"/>
      <c r="ABN94" s="17"/>
      <c r="ABO94" s="17"/>
      <c r="ABP94" s="17"/>
      <c r="ABQ94" s="17"/>
      <c r="ABR94" s="17"/>
      <c r="ABS94" s="17"/>
      <c r="ABT94" s="17"/>
      <c r="ABU94" s="17"/>
      <c r="ABV94" s="17"/>
      <c r="ABW94" s="17"/>
      <c r="ABX94" s="17"/>
      <c r="ABY94" s="17"/>
      <c r="ABZ94" s="17"/>
      <c r="ACA94" s="17"/>
      <c r="ACB94" s="17"/>
      <c r="ACC94" s="17"/>
      <c r="ACD94" s="17"/>
      <c r="ACE94" s="17"/>
      <c r="ACF94" s="17"/>
      <c r="ACG94" s="17"/>
      <c r="ACH94" s="17"/>
      <c r="ACI94" s="17"/>
      <c r="ACJ94" s="17"/>
      <c r="ACK94" s="17"/>
      <c r="ACL94" s="17"/>
      <c r="ACM94" s="17"/>
      <c r="ACN94" s="17"/>
      <c r="ACO94" s="17"/>
      <c r="ACP94" s="17"/>
      <c r="ACQ94" s="17"/>
      <c r="ACR94" s="17"/>
      <c r="ACS94" s="17"/>
      <c r="ACT94" s="17"/>
      <c r="ACU94" s="17"/>
      <c r="ACV94" s="17"/>
      <c r="ACW94" s="17"/>
      <c r="ACX94" s="17"/>
      <c r="ACY94" s="17"/>
      <c r="ACZ94" s="17"/>
      <c r="ADA94" s="17"/>
      <c r="ADB94" s="17"/>
      <c r="ADC94" s="17"/>
      <c r="ADD94" s="17"/>
      <c r="ADE94" s="17"/>
      <c r="ADF94" s="17"/>
      <c r="ADG94" s="17"/>
      <c r="ADH94" s="17"/>
      <c r="ADI94" s="17"/>
      <c r="ADJ94" s="17"/>
      <c r="ADK94" s="17"/>
      <c r="ADL94" s="17"/>
      <c r="ADM94" s="17"/>
      <c r="ADN94" s="17"/>
      <c r="ADO94" s="17"/>
      <c r="ADP94" s="17"/>
      <c r="ADQ94" s="17"/>
      <c r="ADR94" s="17"/>
      <c r="ADS94" s="17"/>
      <c r="ADT94" s="17"/>
      <c r="ADU94" s="17"/>
      <c r="ADV94" s="17"/>
      <c r="ADW94" s="17"/>
      <c r="ADX94" s="17"/>
      <c r="ADY94" s="17"/>
      <c r="ADZ94" s="17"/>
      <c r="AEA94" s="17"/>
      <c r="AEB94" s="17"/>
      <c r="AEC94" s="17"/>
      <c r="AED94" s="17"/>
      <c r="AEE94" s="17"/>
      <c r="AEF94" s="17"/>
      <c r="AEG94" s="17"/>
      <c r="AEH94" s="17"/>
      <c r="AEI94" s="17"/>
      <c r="AEJ94" s="17"/>
      <c r="AEK94" s="17"/>
      <c r="AEL94" s="17"/>
      <c r="AEM94" s="17"/>
      <c r="AEN94" s="17"/>
      <c r="AEO94" s="17"/>
      <c r="AEP94" s="17"/>
      <c r="AEQ94" s="17"/>
      <c r="AER94" s="17"/>
      <c r="AES94" s="17"/>
      <c r="AET94" s="17"/>
      <c r="AEU94" s="17"/>
      <c r="AEV94" s="17"/>
      <c r="AEW94" s="17"/>
      <c r="AEX94" s="17"/>
      <c r="AEY94" s="17"/>
      <c r="AEZ94" s="17"/>
      <c r="AFA94" s="17"/>
      <c r="AFB94" s="17"/>
      <c r="AFC94" s="17"/>
      <c r="AFD94" s="17"/>
      <c r="AFE94" s="17"/>
      <c r="AFF94" s="17"/>
      <c r="AFG94" s="17"/>
      <c r="AFH94" s="17"/>
      <c r="AFI94" s="17"/>
      <c r="AFJ94" s="17"/>
      <c r="AFK94" s="17"/>
      <c r="AFL94" s="17"/>
      <c r="AFM94" s="17"/>
      <c r="AFN94" s="17"/>
      <c r="AFO94" s="17"/>
      <c r="AFP94" s="17"/>
      <c r="AFQ94" s="17"/>
      <c r="AFR94" s="17"/>
      <c r="AFS94" s="17"/>
      <c r="AFT94" s="17"/>
      <c r="AFU94" s="17"/>
      <c r="AFV94" s="17"/>
      <c r="AFW94" s="17"/>
      <c r="AFX94" s="17"/>
      <c r="AFY94" s="17"/>
      <c r="AFZ94" s="17"/>
      <c r="AGA94" s="17"/>
      <c r="AGB94" s="17"/>
      <c r="AGC94" s="17"/>
      <c r="AGD94" s="17"/>
      <c r="AGE94" s="17"/>
      <c r="AGF94" s="17"/>
      <c r="AGG94" s="17"/>
      <c r="AGH94" s="17"/>
      <c r="AGI94" s="17"/>
      <c r="AGJ94" s="17"/>
      <c r="AGK94" s="17"/>
      <c r="AGL94" s="17"/>
      <c r="AGM94" s="17"/>
      <c r="AGN94" s="17"/>
      <c r="AGO94" s="17"/>
      <c r="AGP94" s="17"/>
      <c r="AGQ94" s="17"/>
      <c r="AGR94" s="17"/>
      <c r="AGS94" s="17"/>
      <c r="AGT94" s="17"/>
      <c r="AGU94" s="17"/>
      <c r="AGV94" s="17"/>
      <c r="AGW94" s="17"/>
      <c r="AGX94" s="17"/>
      <c r="AGY94" s="17"/>
      <c r="AGZ94" s="17"/>
      <c r="AHA94" s="17"/>
      <c r="AHB94" s="17"/>
      <c r="AHC94" s="17"/>
      <c r="AHD94" s="17"/>
      <c r="AHE94" s="17"/>
      <c r="AHF94" s="17"/>
      <c r="AHG94" s="17"/>
      <c r="AHH94" s="17"/>
      <c r="AHI94" s="17"/>
      <c r="AHJ94" s="17"/>
      <c r="AHK94" s="17"/>
      <c r="AHL94" s="17"/>
      <c r="AHM94" s="17"/>
      <c r="AHN94" s="17"/>
      <c r="AHO94" s="17"/>
      <c r="AHP94" s="17"/>
      <c r="AHQ94" s="17"/>
      <c r="AHR94" s="17"/>
      <c r="AHS94" s="17"/>
      <c r="AHT94" s="17"/>
      <c r="AHU94" s="17"/>
      <c r="AHV94" s="17"/>
      <c r="AHW94" s="17"/>
      <c r="AHX94" s="17"/>
      <c r="AHY94" s="17"/>
      <c r="AHZ94" s="17"/>
      <c r="AIA94" s="17"/>
      <c r="AIB94" s="17"/>
      <c r="AIC94" s="17"/>
      <c r="AID94" s="17"/>
      <c r="AIE94" s="17"/>
      <c r="AIF94" s="17"/>
      <c r="AIG94" s="17"/>
      <c r="AIH94" s="17"/>
      <c r="AII94" s="17"/>
      <c r="AIJ94" s="17"/>
      <c r="AIK94" s="17"/>
      <c r="AIL94" s="17"/>
      <c r="AIM94" s="17"/>
      <c r="AIN94" s="17"/>
      <c r="AIO94" s="17"/>
      <c r="AIP94" s="17"/>
      <c r="AIQ94" s="17"/>
      <c r="AIR94" s="17"/>
      <c r="AIS94" s="17"/>
      <c r="AIT94" s="17"/>
      <c r="AIU94" s="17"/>
      <c r="AIV94" s="17"/>
      <c r="AIW94" s="17"/>
      <c r="AIX94" s="17"/>
      <c r="AIY94" s="17"/>
      <c r="AIZ94" s="17"/>
      <c r="AJA94" s="17"/>
      <c r="AJB94" s="17"/>
      <c r="AJC94" s="17"/>
      <c r="AJD94" s="17"/>
      <c r="AJE94" s="17"/>
      <c r="AJF94" s="17"/>
      <c r="AJG94" s="17"/>
      <c r="AJH94" s="17"/>
      <c r="AJI94" s="17"/>
      <c r="AJJ94" s="17"/>
      <c r="AJK94" s="17"/>
      <c r="AJL94" s="17"/>
      <c r="AJM94" s="17"/>
      <c r="AJN94" s="17"/>
      <c r="AJO94" s="17"/>
      <c r="AJP94" s="17"/>
      <c r="AJQ94" s="17"/>
      <c r="AJR94" s="17"/>
      <c r="AJS94" s="17"/>
      <c r="AJT94" s="17"/>
      <c r="AJU94" s="17"/>
      <c r="AJV94" s="17"/>
      <c r="AJW94" s="17"/>
      <c r="AJX94" s="17"/>
      <c r="AJY94" s="17"/>
      <c r="AJZ94" s="17"/>
      <c r="AKA94" s="17"/>
      <c r="AKB94" s="17"/>
      <c r="AKC94" s="17"/>
      <c r="AKD94" s="17"/>
      <c r="AKE94" s="17"/>
      <c r="AKF94" s="17"/>
      <c r="AKG94" s="17"/>
      <c r="AKH94" s="17"/>
      <c r="AKI94" s="17"/>
      <c r="AKJ94" s="17"/>
      <c r="AKK94" s="17"/>
      <c r="AKL94" s="17"/>
      <c r="AKM94" s="17"/>
      <c r="AKN94" s="17"/>
      <c r="AKO94" s="17"/>
      <c r="AKP94" s="17"/>
      <c r="AKQ94" s="17"/>
      <c r="AKR94" s="17"/>
      <c r="AKS94" s="17"/>
      <c r="AKT94" s="17"/>
      <c r="AKU94" s="17"/>
      <c r="AKV94" s="17"/>
      <c r="AKW94" s="17"/>
      <c r="AKX94" s="17"/>
      <c r="AKY94" s="17"/>
      <c r="AKZ94" s="17"/>
      <c r="ALA94" s="17"/>
      <c r="ALB94" s="17"/>
      <c r="ALC94" s="17"/>
      <c r="ALD94" s="17"/>
      <c r="ALE94" s="17"/>
      <c r="ALF94" s="17"/>
      <c r="ALG94" s="17"/>
      <c r="ALH94" s="17"/>
      <c r="ALI94" s="17"/>
      <c r="ALJ94" s="17"/>
      <c r="ALK94" s="17"/>
      <c r="ALL94" s="17"/>
      <c r="ALM94" s="17"/>
      <c r="ALN94" s="17"/>
      <c r="ALO94" s="17"/>
      <c r="ALP94" s="17"/>
      <c r="ALQ94" s="17"/>
      <c r="ALR94" s="17"/>
      <c r="ALS94" s="17"/>
      <c r="ALT94" s="17"/>
      <c r="ALU94" s="17"/>
    </row>
    <row r="95" spans="1:1009" ht="27.75" customHeight="1">
      <c r="A95" s="17"/>
      <c r="B95" s="343" t="s">
        <v>339</v>
      </c>
      <c r="C95" s="344"/>
      <c r="D95" s="344"/>
      <c r="E95" s="344"/>
      <c r="F95" s="344"/>
      <c r="G95" s="344"/>
      <c r="H95" s="344"/>
      <c r="I95" s="344"/>
      <c r="J95" s="344"/>
      <c r="K95" s="344"/>
      <c r="L95" s="36">
        <f>SUM(L94:L94)</f>
        <v>123.99849000000002</v>
      </c>
      <c r="M95" s="17"/>
      <c r="N95" s="350" t="s">
        <v>358</v>
      </c>
      <c r="O95" s="350" t="s">
        <v>302</v>
      </c>
      <c r="P95" s="350" t="s">
        <v>303</v>
      </c>
      <c r="Q95" s="350" t="s">
        <v>359</v>
      </c>
      <c r="R95" s="350" t="s">
        <v>305</v>
      </c>
      <c r="S95" s="350" t="s">
        <v>306</v>
      </c>
      <c r="T95" s="350" t="s">
        <v>307</v>
      </c>
      <c r="U95" s="350" t="s">
        <v>308</v>
      </c>
      <c r="V95" s="350" t="s">
        <v>309</v>
      </c>
      <c r="W95" s="350" t="s">
        <v>310</v>
      </c>
      <c r="X95" s="350" t="s">
        <v>311</v>
      </c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  <c r="HV95" s="17"/>
      <c r="HW95" s="17"/>
      <c r="HX95" s="17"/>
      <c r="HY95" s="17"/>
      <c r="HZ95" s="17"/>
      <c r="IA95" s="17"/>
      <c r="IB95" s="17"/>
      <c r="IC95" s="17"/>
      <c r="ID95" s="17"/>
      <c r="IE95" s="17"/>
      <c r="IF95" s="17"/>
      <c r="IG95" s="17"/>
      <c r="IH95" s="17"/>
      <c r="II95" s="17"/>
      <c r="IJ95" s="17"/>
      <c r="IK95" s="17"/>
      <c r="IL95" s="17"/>
      <c r="IM95" s="17"/>
      <c r="IN95" s="17"/>
      <c r="IO95" s="17"/>
      <c r="IP95" s="17"/>
      <c r="IQ95" s="17"/>
      <c r="IR95" s="17"/>
      <c r="IS95" s="17"/>
      <c r="IT95" s="17"/>
      <c r="IU95" s="17"/>
      <c r="IV95" s="17"/>
      <c r="IW95" s="17"/>
      <c r="IX95" s="17"/>
      <c r="IY95" s="17"/>
      <c r="IZ95" s="17"/>
      <c r="JA95" s="17"/>
      <c r="JB95" s="17"/>
      <c r="JC95" s="17"/>
      <c r="JD95" s="17"/>
      <c r="JE95" s="17"/>
      <c r="JF95" s="17"/>
      <c r="JG95" s="17"/>
      <c r="JH95" s="17"/>
      <c r="JI95" s="17"/>
      <c r="JJ95" s="17"/>
      <c r="JK95" s="17"/>
      <c r="JL95" s="17"/>
      <c r="JM95" s="17"/>
      <c r="JN95" s="17"/>
      <c r="JO95" s="17"/>
      <c r="JP95" s="17"/>
      <c r="JQ95" s="17"/>
      <c r="JR95" s="17"/>
      <c r="JS95" s="17"/>
      <c r="JT95" s="17"/>
      <c r="JU95" s="17"/>
      <c r="JV95" s="17"/>
      <c r="JW95" s="17"/>
      <c r="JX95" s="17"/>
      <c r="JY95" s="17"/>
      <c r="JZ95" s="17"/>
      <c r="KA95" s="17"/>
      <c r="KB95" s="17"/>
      <c r="KC95" s="17"/>
      <c r="KD95" s="17"/>
      <c r="KE95" s="17"/>
      <c r="KF95" s="17"/>
      <c r="KG95" s="17"/>
      <c r="KH95" s="17"/>
      <c r="KI95" s="17"/>
      <c r="KJ95" s="17"/>
      <c r="KK95" s="17"/>
      <c r="KL95" s="17"/>
      <c r="KM95" s="17"/>
      <c r="KN95" s="17"/>
      <c r="KO95" s="17"/>
      <c r="KP95" s="17"/>
      <c r="KQ95" s="17"/>
      <c r="KR95" s="17"/>
      <c r="KS95" s="17"/>
      <c r="KT95" s="17"/>
      <c r="KU95" s="17"/>
      <c r="KV95" s="17"/>
      <c r="KW95" s="17"/>
      <c r="KX95" s="17"/>
      <c r="KY95" s="17"/>
      <c r="KZ95" s="17"/>
      <c r="LA95" s="17"/>
      <c r="LB95" s="17"/>
      <c r="LC95" s="17"/>
      <c r="LD95" s="17"/>
      <c r="LE95" s="17"/>
      <c r="LF95" s="17"/>
      <c r="LG95" s="17"/>
      <c r="LH95" s="17"/>
      <c r="LI95" s="17"/>
      <c r="LJ95" s="17"/>
      <c r="LK95" s="17"/>
      <c r="LL95" s="17"/>
      <c r="LM95" s="17"/>
      <c r="LN95" s="17"/>
      <c r="LO95" s="17"/>
      <c r="LP95" s="17"/>
      <c r="LQ95" s="17"/>
      <c r="LR95" s="17"/>
      <c r="LS95" s="17"/>
      <c r="LT95" s="17"/>
      <c r="LU95" s="17"/>
      <c r="LV95" s="17"/>
      <c r="LW95" s="17"/>
      <c r="LX95" s="17"/>
      <c r="LY95" s="17"/>
      <c r="LZ95" s="17"/>
      <c r="MA95" s="17"/>
      <c r="MB95" s="17"/>
      <c r="MC95" s="17"/>
      <c r="MD95" s="17"/>
      <c r="ME95" s="17"/>
      <c r="MF95" s="17"/>
      <c r="MG95" s="17"/>
      <c r="MH95" s="17"/>
      <c r="MI95" s="17"/>
      <c r="MJ95" s="17"/>
      <c r="MK95" s="17"/>
      <c r="ML95" s="17"/>
      <c r="MM95" s="17"/>
      <c r="MN95" s="17"/>
      <c r="MO95" s="17"/>
      <c r="MP95" s="17"/>
      <c r="MQ95" s="17"/>
      <c r="MR95" s="17"/>
      <c r="MS95" s="17"/>
      <c r="MT95" s="17"/>
      <c r="MU95" s="17"/>
      <c r="MV95" s="17"/>
      <c r="MW95" s="17"/>
      <c r="MX95" s="17"/>
      <c r="MY95" s="17"/>
      <c r="MZ95" s="17"/>
      <c r="NA95" s="17"/>
      <c r="NB95" s="17"/>
      <c r="NC95" s="17"/>
      <c r="ND95" s="17"/>
      <c r="NE95" s="17"/>
      <c r="NF95" s="17"/>
      <c r="NG95" s="17"/>
      <c r="NH95" s="17"/>
      <c r="NI95" s="17"/>
      <c r="NJ95" s="17"/>
      <c r="NK95" s="17"/>
      <c r="NL95" s="17"/>
      <c r="NM95" s="17"/>
      <c r="NN95" s="17"/>
      <c r="NO95" s="17"/>
      <c r="NP95" s="17"/>
      <c r="NQ95" s="17"/>
      <c r="NR95" s="17"/>
      <c r="NS95" s="17"/>
      <c r="NT95" s="17"/>
      <c r="NU95" s="17"/>
      <c r="NV95" s="17"/>
      <c r="NW95" s="17"/>
      <c r="NX95" s="17"/>
      <c r="NY95" s="17"/>
      <c r="NZ95" s="17"/>
      <c r="OA95" s="17"/>
      <c r="OB95" s="17"/>
      <c r="OC95" s="17"/>
      <c r="OD95" s="17"/>
      <c r="OE95" s="17"/>
      <c r="OF95" s="17"/>
      <c r="OG95" s="17"/>
      <c r="OH95" s="17"/>
      <c r="OI95" s="17"/>
      <c r="OJ95" s="17"/>
      <c r="OK95" s="17"/>
      <c r="OL95" s="17"/>
      <c r="OM95" s="17"/>
      <c r="ON95" s="17"/>
      <c r="OO95" s="17"/>
      <c r="OP95" s="17"/>
      <c r="OQ95" s="17"/>
      <c r="OR95" s="17"/>
      <c r="OS95" s="17"/>
      <c r="OT95" s="17"/>
      <c r="OU95" s="17"/>
      <c r="OV95" s="17"/>
      <c r="OW95" s="17"/>
      <c r="OX95" s="17"/>
      <c r="OY95" s="17"/>
      <c r="OZ95" s="17"/>
      <c r="PA95" s="17"/>
      <c r="PB95" s="17"/>
      <c r="PC95" s="17"/>
      <c r="PD95" s="17"/>
      <c r="PE95" s="17"/>
      <c r="PF95" s="17"/>
      <c r="PG95" s="17"/>
      <c r="PH95" s="17"/>
      <c r="PI95" s="17"/>
      <c r="PJ95" s="17"/>
      <c r="PK95" s="17"/>
      <c r="PL95" s="17"/>
      <c r="PM95" s="17"/>
      <c r="PN95" s="17"/>
      <c r="PO95" s="17"/>
      <c r="PP95" s="17"/>
      <c r="PQ95" s="17"/>
      <c r="PR95" s="17"/>
      <c r="PS95" s="17"/>
      <c r="PT95" s="17"/>
      <c r="PU95" s="17"/>
      <c r="PV95" s="17"/>
      <c r="PW95" s="17"/>
      <c r="PX95" s="17"/>
      <c r="PY95" s="17"/>
      <c r="PZ95" s="17"/>
      <c r="QA95" s="17"/>
      <c r="QB95" s="17"/>
      <c r="QC95" s="17"/>
      <c r="QD95" s="17"/>
      <c r="QE95" s="17"/>
      <c r="QF95" s="17"/>
      <c r="QG95" s="17"/>
      <c r="QH95" s="17"/>
      <c r="QI95" s="17"/>
      <c r="QJ95" s="17"/>
      <c r="QK95" s="17"/>
      <c r="QL95" s="17"/>
      <c r="QM95" s="17"/>
      <c r="QN95" s="17"/>
      <c r="QO95" s="17"/>
      <c r="QP95" s="17"/>
      <c r="QQ95" s="17"/>
      <c r="QR95" s="17"/>
      <c r="QS95" s="17"/>
      <c r="QT95" s="17"/>
      <c r="QU95" s="17"/>
      <c r="QV95" s="17"/>
      <c r="QW95" s="17"/>
      <c r="QX95" s="17"/>
      <c r="QY95" s="17"/>
      <c r="QZ95" s="17"/>
      <c r="RA95" s="17"/>
      <c r="RB95" s="17"/>
      <c r="RC95" s="17"/>
      <c r="RD95" s="17"/>
      <c r="RE95" s="17"/>
      <c r="RF95" s="17"/>
      <c r="RG95" s="17"/>
      <c r="RH95" s="17"/>
      <c r="RI95" s="17"/>
      <c r="RJ95" s="17"/>
      <c r="RK95" s="17"/>
      <c r="RL95" s="17"/>
      <c r="RM95" s="17"/>
      <c r="RN95" s="17"/>
      <c r="RO95" s="17"/>
      <c r="RP95" s="17"/>
      <c r="RQ95" s="17"/>
      <c r="RR95" s="17"/>
      <c r="RS95" s="17"/>
      <c r="RT95" s="17"/>
      <c r="RU95" s="17"/>
      <c r="RV95" s="17"/>
      <c r="RW95" s="17"/>
      <c r="RX95" s="17"/>
      <c r="RY95" s="17"/>
      <c r="RZ95" s="17"/>
      <c r="SA95" s="17"/>
      <c r="SB95" s="17"/>
      <c r="SC95" s="17"/>
      <c r="SD95" s="17"/>
      <c r="SE95" s="17"/>
      <c r="SF95" s="17"/>
      <c r="SG95" s="17"/>
      <c r="SH95" s="17"/>
      <c r="SI95" s="17"/>
      <c r="SJ95" s="17"/>
      <c r="SK95" s="17"/>
      <c r="SL95" s="17"/>
      <c r="SM95" s="17"/>
      <c r="SN95" s="17"/>
      <c r="SO95" s="17"/>
      <c r="SP95" s="17"/>
      <c r="SQ95" s="17"/>
      <c r="SR95" s="17"/>
      <c r="SS95" s="17"/>
      <c r="ST95" s="17"/>
      <c r="SU95" s="17"/>
      <c r="SV95" s="17"/>
      <c r="SW95" s="17"/>
      <c r="SX95" s="17"/>
      <c r="SY95" s="17"/>
      <c r="SZ95" s="17"/>
      <c r="TA95" s="17"/>
      <c r="TB95" s="17"/>
      <c r="TC95" s="17"/>
      <c r="TD95" s="17"/>
      <c r="TE95" s="17"/>
      <c r="TF95" s="17"/>
      <c r="TG95" s="17"/>
      <c r="TH95" s="17"/>
      <c r="TI95" s="17"/>
      <c r="TJ95" s="17"/>
      <c r="TK95" s="17"/>
      <c r="TL95" s="17"/>
      <c r="TM95" s="17"/>
      <c r="TN95" s="17"/>
      <c r="TO95" s="17"/>
      <c r="TP95" s="17"/>
      <c r="TQ95" s="17"/>
      <c r="TR95" s="17"/>
      <c r="TS95" s="17"/>
      <c r="TT95" s="17"/>
      <c r="TU95" s="17"/>
      <c r="TV95" s="17"/>
      <c r="TW95" s="17"/>
      <c r="TX95" s="17"/>
      <c r="TY95" s="17"/>
      <c r="TZ95" s="17"/>
      <c r="UA95" s="17"/>
      <c r="UB95" s="17"/>
      <c r="UC95" s="17"/>
      <c r="UD95" s="17"/>
      <c r="UE95" s="17"/>
      <c r="UF95" s="17"/>
      <c r="UG95" s="17"/>
      <c r="UH95" s="17"/>
      <c r="UI95" s="17"/>
      <c r="UJ95" s="17"/>
      <c r="UK95" s="17"/>
      <c r="UL95" s="17"/>
      <c r="UM95" s="17"/>
      <c r="UN95" s="17"/>
      <c r="UO95" s="17"/>
      <c r="UP95" s="17"/>
      <c r="UQ95" s="17"/>
      <c r="UR95" s="17"/>
      <c r="US95" s="17"/>
      <c r="UT95" s="17"/>
      <c r="UU95" s="17"/>
      <c r="UV95" s="17"/>
      <c r="UW95" s="17"/>
      <c r="UX95" s="17"/>
      <c r="UY95" s="17"/>
      <c r="UZ95" s="17"/>
      <c r="VA95" s="17"/>
      <c r="VB95" s="17"/>
      <c r="VC95" s="17"/>
      <c r="VD95" s="17"/>
      <c r="VE95" s="17"/>
      <c r="VF95" s="17"/>
      <c r="VG95" s="17"/>
      <c r="VH95" s="17"/>
      <c r="VI95" s="17"/>
      <c r="VJ95" s="17"/>
      <c r="VK95" s="17"/>
      <c r="VL95" s="17"/>
      <c r="VM95" s="17"/>
      <c r="VN95" s="17"/>
      <c r="VO95" s="17"/>
      <c r="VP95" s="17"/>
      <c r="VQ95" s="17"/>
      <c r="VR95" s="17"/>
      <c r="VS95" s="17"/>
      <c r="VT95" s="17"/>
      <c r="VU95" s="17"/>
      <c r="VV95" s="17"/>
      <c r="VW95" s="17"/>
      <c r="VX95" s="17"/>
      <c r="VY95" s="17"/>
      <c r="VZ95" s="17"/>
      <c r="WA95" s="17"/>
      <c r="WB95" s="17"/>
      <c r="WC95" s="17"/>
      <c r="WD95" s="17"/>
      <c r="WE95" s="17"/>
      <c r="WF95" s="17"/>
      <c r="WG95" s="17"/>
      <c r="WH95" s="17"/>
      <c r="WI95" s="17"/>
      <c r="WJ95" s="17"/>
      <c r="WK95" s="17"/>
      <c r="WL95" s="17"/>
      <c r="WM95" s="17"/>
      <c r="WN95" s="17"/>
      <c r="WO95" s="17"/>
      <c r="WP95" s="17"/>
      <c r="WQ95" s="17"/>
      <c r="WR95" s="17"/>
      <c r="WS95" s="17"/>
      <c r="WT95" s="17"/>
      <c r="WU95" s="17"/>
      <c r="WV95" s="17"/>
      <c r="WW95" s="17"/>
      <c r="WX95" s="17"/>
      <c r="WY95" s="17"/>
      <c r="WZ95" s="17"/>
      <c r="XA95" s="17"/>
      <c r="XB95" s="17"/>
      <c r="XC95" s="17"/>
      <c r="XD95" s="17"/>
      <c r="XE95" s="17"/>
      <c r="XF95" s="17"/>
      <c r="XG95" s="17"/>
      <c r="XH95" s="17"/>
      <c r="XI95" s="17"/>
      <c r="XJ95" s="17"/>
      <c r="XK95" s="17"/>
      <c r="XL95" s="17"/>
      <c r="XM95" s="17"/>
      <c r="XN95" s="17"/>
      <c r="XO95" s="17"/>
      <c r="XP95" s="17"/>
      <c r="XQ95" s="17"/>
      <c r="XR95" s="17"/>
      <c r="XS95" s="17"/>
      <c r="XT95" s="17"/>
      <c r="XU95" s="17"/>
      <c r="XV95" s="17"/>
      <c r="XW95" s="17"/>
      <c r="XX95" s="17"/>
      <c r="XY95" s="17"/>
      <c r="XZ95" s="17"/>
      <c r="YA95" s="17"/>
      <c r="YB95" s="17"/>
      <c r="YC95" s="17"/>
      <c r="YD95" s="17"/>
      <c r="YE95" s="17"/>
      <c r="YF95" s="17"/>
      <c r="YG95" s="17"/>
      <c r="YH95" s="17"/>
      <c r="YI95" s="17"/>
      <c r="YJ95" s="17"/>
      <c r="YK95" s="17"/>
      <c r="YL95" s="17"/>
      <c r="YM95" s="17"/>
      <c r="YN95" s="17"/>
      <c r="YO95" s="17"/>
      <c r="YP95" s="17"/>
      <c r="YQ95" s="17"/>
      <c r="YR95" s="17"/>
      <c r="YS95" s="17"/>
      <c r="YT95" s="17"/>
      <c r="YU95" s="17"/>
      <c r="YV95" s="17"/>
      <c r="YW95" s="17"/>
      <c r="YX95" s="17"/>
      <c r="YY95" s="17"/>
      <c r="YZ95" s="17"/>
      <c r="ZA95" s="17"/>
      <c r="ZB95" s="17"/>
      <c r="ZC95" s="17"/>
      <c r="ZD95" s="17"/>
      <c r="ZE95" s="17"/>
      <c r="ZF95" s="17"/>
      <c r="ZG95" s="17"/>
      <c r="ZH95" s="17"/>
      <c r="ZI95" s="17"/>
      <c r="ZJ95" s="17"/>
      <c r="ZK95" s="17"/>
      <c r="ZL95" s="17"/>
      <c r="ZM95" s="17"/>
      <c r="ZN95" s="17"/>
      <c r="ZO95" s="17"/>
      <c r="ZP95" s="17"/>
      <c r="ZQ95" s="17"/>
      <c r="ZR95" s="17"/>
      <c r="ZS95" s="17"/>
      <c r="ZT95" s="17"/>
      <c r="ZU95" s="17"/>
      <c r="ZV95" s="17"/>
      <c r="ZW95" s="17"/>
      <c r="ZX95" s="17"/>
      <c r="ZY95" s="17"/>
      <c r="ZZ95" s="17"/>
      <c r="AAA95" s="17"/>
      <c r="AAB95" s="17"/>
      <c r="AAC95" s="17"/>
      <c r="AAD95" s="17"/>
      <c r="AAE95" s="17"/>
      <c r="AAF95" s="17"/>
      <c r="AAG95" s="17"/>
      <c r="AAH95" s="17"/>
      <c r="AAI95" s="17"/>
      <c r="AAJ95" s="17"/>
      <c r="AAK95" s="17"/>
      <c r="AAL95" s="17"/>
      <c r="AAM95" s="17"/>
      <c r="AAN95" s="17"/>
      <c r="AAO95" s="17"/>
      <c r="AAP95" s="17"/>
      <c r="AAQ95" s="17"/>
      <c r="AAR95" s="17"/>
      <c r="AAS95" s="17"/>
      <c r="AAT95" s="17"/>
      <c r="AAU95" s="17"/>
      <c r="AAV95" s="17"/>
      <c r="AAW95" s="17"/>
      <c r="AAX95" s="17"/>
      <c r="AAY95" s="17"/>
      <c r="AAZ95" s="17"/>
      <c r="ABA95" s="17"/>
      <c r="ABB95" s="17"/>
      <c r="ABC95" s="17"/>
      <c r="ABD95" s="17"/>
      <c r="ABE95" s="17"/>
      <c r="ABF95" s="17"/>
      <c r="ABG95" s="17"/>
      <c r="ABH95" s="17"/>
      <c r="ABI95" s="17"/>
      <c r="ABJ95" s="17"/>
      <c r="ABK95" s="17"/>
      <c r="ABL95" s="17"/>
      <c r="ABM95" s="17"/>
      <c r="ABN95" s="17"/>
      <c r="ABO95" s="17"/>
      <c r="ABP95" s="17"/>
      <c r="ABQ95" s="17"/>
      <c r="ABR95" s="17"/>
      <c r="ABS95" s="17"/>
      <c r="ABT95" s="17"/>
      <c r="ABU95" s="17"/>
      <c r="ABV95" s="17"/>
      <c r="ABW95" s="17"/>
      <c r="ABX95" s="17"/>
      <c r="ABY95" s="17"/>
      <c r="ABZ95" s="17"/>
      <c r="ACA95" s="17"/>
      <c r="ACB95" s="17"/>
      <c r="ACC95" s="17"/>
      <c r="ACD95" s="17"/>
      <c r="ACE95" s="17"/>
      <c r="ACF95" s="17"/>
      <c r="ACG95" s="17"/>
      <c r="ACH95" s="17"/>
      <c r="ACI95" s="17"/>
      <c r="ACJ95" s="17"/>
      <c r="ACK95" s="17"/>
      <c r="ACL95" s="17"/>
      <c r="ACM95" s="17"/>
      <c r="ACN95" s="17"/>
      <c r="ACO95" s="17"/>
      <c r="ACP95" s="17"/>
      <c r="ACQ95" s="17"/>
      <c r="ACR95" s="17"/>
      <c r="ACS95" s="17"/>
      <c r="ACT95" s="17"/>
      <c r="ACU95" s="17"/>
      <c r="ACV95" s="17"/>
      <c r="ACW95" s="17"/>
      <c r="ACX95" s="17"/>
      <c r="ACY95" s="17"/>
      <c r="ACZ95" s="17"/>
      <c r="ADA95" s="17"/>
      <c r="ADB95" s="17"/>
      <c r="ADC95" s="17"/>
      <c r="ADD95" s="17"/>
      <c r="ADE95" s="17"/>
      <c r="ADF95" s="17"/>
      <c r="ADG95" s="17"/>
      <c r="ADH95" s="17"/>
      <c r="ADI95" s="17"/>
      <c r="ADJ95" s="17"/>
      <c r="ADK95" s="17"/>
      <c r="ADL95" s="17"/>
      <c r="ADM95" s="17"/>
      <c r="ADN95" s="17"/>
      <c r="ADO95" s="17"/>
      <c r="ADP95" s="17"/>
      <c r="ADQ95" s="17"/>
      <c r="ADR95" s="17"/>
      <c r="ADS95" s="17"/>
      <c r="ADT95" s="17"/>
      <c r="ADU95" s="17"/>
      <c r="ADV95" s="17"/>
      <c r="ADW95" s="17"/>
      <c r="ADX95" s="17"/>
      <c r="ADY95" s="17"/>
      <c r="ADZ95" s="17"/>
      <c r="AEA95" s="17"/>
      <c r="AEB95" s="17"/>
      <c r="AEC95" s="17"/>
      <c r="AED95" s="17"/>
      <c r="AEE95" s="17"/>
      <c r="AEF95" s="17"/>
      <c r="AEG95" s="17"/>
      <c r="AEH95" s="17"/>
      <c r="AEI95" s="17"/>
      <c r="AEJ95" s="17"/>
      <c r="AEK95" s="17"/>
      <c r="AEL95" s="17"/>
      <c r="AEM95" s="17"/>
      <c r="AEN95" s="17"/>
      <c r="AEO95" s="17"/>
      <c r="AEP95" s="17"/>
      <c r="AEQ95" s="17"/>
      <c r="AER95" s="17"/>
      <c r="AES95" s="17"/>
      <c r="AET95" s="17"/>
      <c r="AEU95" s="17"/>
      <c r="AEV95" s="17"/>
      <c r="AEW95" s="17"/>
      <c r="AEX95" s="17"/>
      <c r="AEY95" s="17"/>
      <c r="AEZ95" s="17"/>
      <c r="AFA95" s="17"/>
      <c r="AFB95" s="17"/>
      <c r="AFC95" s="17"/>
      <c r="AFD95" s="17"/>
      <c r="AFE95" s="17"/>
      <c r="AFF95" s="17"/>
      <c r="AFG95" s="17"/>
      <c r="AFH95" s="17"/>
      <c r="AFI95" s="17"/>
      <c r="AFJ95" s="17"/>
      <c r="AFK95" s="17"/>
      <c r="AFL95" s="17"/>
      <c r="AFM95" s="17"/>
      <c r="AFN95" s="17"/>
      <c r="AFO95" s="17"/>
      <c r="AFP95" s="17"/>
      <c r="AFQ95" s="17"/>
      <c r="AFR95" s="17"/>
      <c r="AFS95" s="17"/>
      <c r="AFT95" s="17"/>
      <c r="AFU95" s="17"/>
      <c r="AFV95" s="17"/>
      <c r="AFW95" s="17"/>
      <c r="AFX95" s="17"/>
      <c r="AFY95" s="17"/>
      <c r="AFZ95" s="17"/>
      <c r="AGA95" s="17"/>
      <c r="AGB95" s="17"/>
      <c r="AGC95" s="17"/>
      <c r="AGD95" s="17"/>
      <c r="AGE95" s="17"/>
      <c r="AGF95" s="17"/>
      <c r="AGG95" s="17"/>
      <c r="AGH95" s="17"/>
      <c r="AGI95" s="17"/>
      <c r="AGJ95" s="17"/>
      <c r="AGK95" s="17"/>
      <c r="AGL95" s="17"/>
      <c r="AGM95" s="17"/>
      <c r="AGN95" s="17"/>
      <c r="AGO95" s="17"/>
      <c r="AGP95" s="17"/>
      <c r="AGQ95" s="17"/>
      <c r="AGR95" s="17"/>
      <c r="AGS95" s="17"/>
      <c r="AGT95" s="17"/>
      <c r="AGU95" s="17"/>
      <c r="AGV95" s="17"/>
      <c r="AGW95" s="17"/>
      <c r="AGX95" s="17"/>
      <c r="AGY95" s="17"/>
      <c r="AGZ95" s="17"/>
      <c r="AHA95" s="17"/>
      <c r="AHB95" s="17"/>
      <c r="AHC95" s="17"/>
      <c r="AHD95" s="17"/>
      <c r="AHE95" s="17"/>
      <c r="AHF95" s="17"/>
      <c r="AHG95" s="17"/>
      <c r="AHH95" s="17"/>
      <c r="AHI95" s="17"/>
      <c r="AHJ95" s="17"/>
      <c r="AHK95" s="17"/>
      <c r="AHL95" s="17"/>
      <c r="AHM95" s="17"/>
      <c r="AHN95" s="17"/>
      <c r="AHO95" s="17"/>
      <c r="AHP95" s="17"/>
      <c r="AHQ95" s="17"/>
      <c r="AHR95" s="17"/>
      <c r="AHS95" s="17"/>
      <c r="AHT95" s="17"/>
      <c r="AHU95" s="17"/>
      <c r="AHV95" s="17"/>
      <c r="AHW95" s="17"/>
      <c r="AHX95" s="17"/>
      <c r="AHY95" s="17"/>
      <c r="AHZ95" s="17"/>
      <c r="AIA95" s="17"/>
      <c r="AIB95" s="17"/>
      <c r="AIC95" s="17"/>
      <c r="AID95" s="17"/>
      <c r="AIE95" s="17"/>
      <c r="AIF95" s="17"/>
      <c r="AIG95" s="17"/>
      <c r="AIH95" s="17"/>
      <c r="AII95" s="17"/>
      <c r="AIJ95" s="17"/>
      <c r="AIK95" s="17"/>
      <c r="AIL95" s="17"/>
      <c r="AIM95" s="17"/>
      <c r="AIN95" s="17"/>
      <c r="AIO95" s="17"/>
      <c r="AIP95" s="17"/>
      <c r="AIQ95" s="17"/>
      <c r="AIR95" s="17"/>
      <c r="AIS95" s="17"/>
      <c r="AIT95" s="17"/>
      <c r="AIU95" s="17"/>
      <c r="AIV95" s="17"/>
      <c r="AIW95" s="17"/>
      <c r="AIX95" s="17"/>
      <c r="AIY95" s="17"/>
      <c r="AIZ95" s="17"/>
      <c r="AJA95" s="17"/>
      <c r="AJB95" s="17"/>
      <c r="AJC95" s="17"/>
      <c r="AJD95" s="17"/>
      <c r="AJE95" s="17"/>
      <c r="AJF95" s="17"/>
      <c r="AJG95" s="17"/>
      <c r="AJH95" s="17"/>
      <c r="AJI95" s="17"/>
      <c r="AJJ95" s="17"/>
      <c r="AJK95" s="17"/>
      <c r="AJL95" s="17"/>
      <c r="AJM95" s="17"/>
      <c r="AJN95" s="17"/>
      <c r="AJO95" s="17"/>
      <c r="AJP95" s="17"/>
      <c r="AJQ95" s="17"/>
      <c r="AJR95" s="17"/>
      <c r="AJS95" s="17"/>
      <c r="AJT95" s="17"/>
      <c r="AJU95" s="17"/>
      <c r="AJV95" s="17"/>
      <c r="AJW95" s="17"/>
      <c r="AJX95" s="17"/>
      <c r="AJY95" s="17"/>
      <c r="AJZ95" s="17"/>
      <c r="AKA95" s="17"/>
      <c r="AKB95" s="17"/>
      <c r="AKC95" s="17"/>
      <c r="AKD95" s="17"/>
      <c r="AKE95" s="17"/>
      <c r="AKF95" s="17"/>
      <c r="AKG95" s="17"/>
      <c r="AKH95" s="17"/>
      <c r="AKI95" s="17"/>
      <c r="AKJ95" s="17"/>
      <c r="AKK95" s="17"/>
      <c r="AKL95" s="17"/>
      <c r="AKM95" s="17"/>
      <c r="AKN95" s="17"/>
      <c r="AKO95" s="17"/>
      <c r="AKP95" s="17"/>
      <c r="AKQ95" s="17"/>
      <c r="AKR95" s="17"/>
      <c r="AKS95" s="17"/>
      <c r="AKT95" s="17"/>
      <c r="AKU95" s="17"/>
      <c r="AKV95" s="17"/>
      <c r="AKW95" s="17"/>
      <c r="AKX95" s="17"/>
      <c r="AKY95" s="17"/>
      <c r="AKZ95" s="17"/>
      <c r="ALA95" s="17"/>
      <c r="ALB95" s="17"/>
      <c r="ALC95" s="17"/>
      <c r="ALD95" s="17"/>
      <c r="ALE95" s="17"/>
      <c r="ALF95" s="17"/>
      <c r="ALG95" s="17"/>
      <c r="ALH95" s="17"/>
      <c r="ALI95" s="17"/>
      <c r="ALJ95" s="17"/>
      <c r="ALK95" s="17"/>
      <c r="ALL95" s="17"/>
      <c r="ALM95" s="17"/>
      <c r="ALN95" s="17"/>
      <c r="ALO95" s="17"/>
      <c r="ALP95" s="17"/>
      <c r="ALQ95" s="17"/>
      <c r="ALR95" s="17"/>
      <c r="ALS95" s="17"/>
      <c r="ALT95" s="17"/>
      <c r="ALU95" s="17"/>
    </row>
    <row r="96" spans="1:1009">
      <c r="N96" s="350"/>
      <c r="O96" s="350"/>
      <c r="P96" s="350"/>
      <c r="Q96" s="350"/>
      <c r="R96" s="350"/>
      <c r="S96" s="350"/>
      <c r="T96" s="350"/>
      <c r="U96" s="350"/>
      <c r="V96" s="350"/>
      <c r="W96" s="350"/>
      <c r="X96" s="350"/>
    </row>
    <row r="97" spans="1:1009">
      <c r="N97" s="145" t="s">
        <v>361</v>
      </c>
      <c r="O97" s="20" t="s">
        <v>31</v>
      </c>
      <c r="P97" s="21">
        <v>3</v>
      </c>
      <c r="Q97" s="127">
        <v>0.12</v>
      </c>
      <c r="R97" s="21">
        <v>0.3</v>
      </c>
      <c r="S97" s="22">
        <v>7.06</v>
      </c>
      <c r="T97" s="21">
        <f>Q97+R97+R97+R97</f>
        <v>1.02</v>
      </c>
      <c r="U97" s="22"/>
      <c r="V97" s="21"/>
      <c r="W97" s="25">
        <f>((Q97*S97*2)+(R97*S97*2))*P97</f>
        <v>17.7912</v>
      </c>
      <c r="X97" s="26">
        <f>W97</f>
        <v>17.7912</v>
      </c>
    </row>
    <row r="98" spans="1:1009" ht="15.75">
      <c r="B98" s="342" t="s">
        <v>381</v>
      </c>
      <c r="C98" s="342"/>
      <c r="D98" s="342"/>
      <c r="E98" s="342"/>
      <c r="F98" s="342"/>
      <c r="G98" s="342"/>
      <c r="H98" s="342"/>
      <c r="I98" s="342"/>
      <c r="J98" s="342"/>
      <c r="K98" s="342"/>
      <c r="L98" s="342"/>
      <c r="N98" s="145" t="s">
        <v>362</v>
      </c>
      <c r="O98" s="20" t="s">
        <v>31</v>
      </c>
      <c r="P98" s="21">
        <v>3</v>
      </c>
      <c r="Q98" s="127">
        <v>0.12</v>
      </c>
      <c r="R98" s="21">
        <v>0.3</v>
      </c>
      <c r="S98" s="22">
        <v>8.65</v>
      </c>
      <c r="T98" s="21">
        <f>Q98+R98+R98+R98</f>
        <v>1.02</v>
      </c>
      <c r="U98" s="22"/>
      <c r="V98" s="21"/>
      <c r="W98" s="25">
        <f>((Q98*S98*2)+(R98*S98*2))*P98</f>
        <v>21.798000000000002</v>
      </c>
      <c r="X98" s="26">
        <f t="shared" ref="X98:X107" si="2">W98</f>
        <v>21.798000000000002</v>
      </c>
    </row>
    <row r="99" spans="1:1009" s="115" customFormat="1">
      <c r="B99" s="350" t="s">
        <v>382</v>
      </c>
      <c r="C99" s="350" t="s">
        <v>302</v>
      </c>
      <c r="D99" s="350" t="s">
        <v>303</v>
      </c>
      <c r="E99" s="352" t="s">
        <v>369</v>
      </c>
      <c r="F99" s="350" t="s">
        <v>305</v>
      </c>
      <c r="G99" s="350" t="s">
        <v>307</v>
      </c>
      <c r="H99" s="350" t="s">
        <v>383</v>
      </c>
      <c r="I99" s="350" t="s">
        <v>384</v>
      </c>
      <c r="J99" s="350" t="s">
        <v>334</v>
      </c>
      <c r="K99" s="350" t="s">
        <v>335</v>
      </c>
      <c r="L99" s="350" t="s">
        <v>311</v>
      </c>
      <c r="N99" s="146" t="s">
        <v>363</v>
      </c>
      <c r="O99" s="20" t="s">
        <v>31</v>
      </c>
      <c r="P99" s="21">
        <v>1</v>
      </c>
      <c r="Q99" s="127">
        <v>0.12</v>
      </c>
      <c r="R99" s="21">
        <v>7.63</v>
      </c>
      <c r="S99" s="22">
        <v>0.3</v>
      </c>
      <c r="T99" s="21">
        <f>S99+Q99+S99</f>
        <v>0.72</v>
      </c>
      <c r="U99" s="22"/>
      <c r="V99" s="21"/>
      <c r="W99" s="25">
        <f>(T99*R99)*P99</f>
        <v>5.4935999999999998</v>
      </c>
      <c r="X99" s="26">
        <f t="shared" si="2"/>
        <v>5.4935999999999998</v>
      </c>
    </row>
    <row r="100" spans="1:1009" s="14" customFormat="1">
      <c r="B100" s="350"/>
      <c r="C100" s="350"/>
      <c r="D100" s="350"/>
      <c r="E100" s="352"/>
      <c r="F100" s="350"/>
      <c r="G100" s="350"/>
      <c r="H100" s="350"/>
      <c r="I100" s="350"/>
      <c r="J100" s="350"/>
      <c r="K100" s="350"/>
      <c r="L100" s="350"/>
      <c r="N100" s="146" t="s">
        <v>364</v>
      </c>
      <c r="O100" s="20" t="s">
        <v>31</v>
      </c>
      <c r="P100" s="21">
        <v>1</v>
      </c>
      <c r="Q100" s="127">
        <v>0.12</v>
      </c>
      <c r="R100" s="21">
        <v>4.9400000000000004</v>
      </c>
      <c r="S100" s="22">
        <v>0.3</v>
      </c>
      <c r="T100" s="21">
        <f t="shared" ref="T100:T107" si="3">S100+Q100+S100</f>
        <v>0.72</v>
      </c>
      <c r="U100" s="22"/>
      <c r="V100" s="21"/>
      <c r="W100" s="25">
        <f t="shared" ref="W100:W107" si="4">(T100*R100)*P100</f>
        <v>3.5568</v>
      </c>
      <c r="X100" s="26">
        <f t="shared" si="2"/>
        <v>3.5568</v>
      </c>
      <c r="Z100" s="115"/>
    </row>
    <row r="101" spans="1:1009">
      <c r="A101" s="17"/>
      <c r="B101" s="35" t="s">
        <v>385</v>
      </c>
      <c r="C101" s="20" t="s">
        <v>338</v>
      </c>
      <c r="D101" s="21">
        <v>7</v>
      </c>
      <c r="E101" s="22">
        <f>I87</f>
        <v>1.413</v>
      </c>
      <c r="F101" s="21"/>
      <c r="G101" s="22"/>
      <c r="H101" s="21">
        <f>4.2/0.15</f>
        <v>28.000000000000004</v>
      </c>
      <c r="I101" s="127">
        <v>0.154</v>
      </c>
      <c r="J101" s="128">
        <v>0.1</v>
      </c>
      <c r="K101" s="25">
        <f>(E101*I101*H101)</f>
        <v>6.0928560000000003</v>
      </c>
      <c r="L101" s="26">
        <f>K101*D101</f>
        <v>42.649992000000005</v>
      </c>
      <c r="M101" s="17"/>
      <c r="N101" s="146" t="s">
        <v>366</v>
      </c>
      <c r="O101" s="20" t="s">
        <v>31</v>
      </c>
      <c r="P101" s="21">
        <v>1</v>
      </c>
      <c r="Q101" s="127">
        <v>0.12</v>
      </c>
      <c r="R101" s="21">
        <v>2.31</v>
      </c>
      <c r="S101" s="22">
        <v>0.3</v>
      </c>
      <c r="T101" s="21">
        <f t="shared" si="3"/>
        <v>0.72</v>
      </c>
      <c r="U101" s="22"/>
      <c r="V101" s="21"/>
      <c r="W101" s="25">
        <f t="shared" si="4"/>
        <v>1.6632</v>
      </c>
      <c r="X101" s="26">
        <f t="shared" si="2"/>
        <v>1.6632</v>
      </c>
      <c r="Y101" s="17"/>
      <c r="Z101" s="115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  <c r="IN101" s="17"/>
      <c r="IO101" s="17"/>
      <c r="IP101" s="17"/>
      <c r="IQ101" s="17"/>
      <c r="IR101" s="17"/>
      <c r="IS101" s="17"/>
      <c r="IT101" s="17"/>
      <c r="IU101" s="17"/>
      <c r="IV101" s="17"/>
      <c r="IW101" s="17"/>
      <c r="IX101" s="17"/>
      <c r="IY101" s="17"/>
      <c r="IZ101" s="17"/>
      <c r="JA101" s="17"/>
      <c r="JB101" s="17"/>
      <c r="JC101" s="17"/>
      <c r="JD101" s="17"/>
      <c r="JE101" s="17"/>
      <c r="JF101" s="17"/>
      <c r="JG101" s="17"/>
      <c r="JH101" s="17"/>
      <c r="JI101" s="17"/>
      <c r="JJ101" s="17"/>
      <c r="JK101" s="17"/>
      <c r="JL101" s="17"/>
      <c r="JM101" s="17"/>
      <c r="JN101" s="17"/>
      <c r="JO101" s="17"/>
      <c r="JP101" s="17"/>
      <c r="JQ101" s="17"/>
      <c r="JR101" s="17"/>
      <c r="JS101" s="17"/>
      <c r="JT101" s="17"/>
      <c r="JU101" s="17"/>
      <c r="JV101" s="17"/>
      <c r="JW101" s="17"/>
      <c r="JX101" s="17"/>
      <c r="JY101" s="17"/>
      <c r="JZ101" s="17"/>
      <c r="KA101" s="17"/>
      <c r="KB101" s="17"/>
      <c r="KC101" s="17"/>
      <c r="KD101" s="17"/>
      <c r="KE101" s="17"/>
      <c r="KF101" s="17"/>
      <c r="KG101" s="17"/>
      <c r="KH101" s="17"/>
      <c r="KI101" s="17"/>
      <c r="KJ101" s="17"/>
      <c r="KK101" s="17"/>
      <c r="KL101" s="17"/>
      <c r="KM101" s="17"/>
      <c r="KN101" s="17"/>
      <c r="KO101" s="17"/>
      <c r="KP101" s="17"/>
      <c r="KQ101" s="17"/>
      <c r="KR101" s="17"/>
      <c r="KS101" s="17"/>
      <c r="KT101" s="17"/>
      <c r="KU101" s="17"/>
      <c r="KV101" s="17"/>
      <c r="KW101" s="17"/>
      <c r="KX101" s="17"/>
      <c r="KY101" s="17"/>
      <c r="KZ101" s="17"/>
      <c r="LA101" s="17"/>
      <c r="LB101" s="17"/>
      <c r="LC101" s="17"/>
      <c r="LD101" s="17"/>
      <c r="LE101" s="17"/>
      <c r="LF101" s="17"/>
      <c r="LG101" s="17"/>
      <c r="LH101" s="17"/>
      <c r="LI101" s="17"/>
      <c r="LJ101" s="17"/>
      <c r="LK101" s="17"/>
      <c r="LL101" s="17"/>
      <c r="LM101" s="17"/>
      <c r="LN101" s="17"/>
      <c r="LO101" s="17"/>
      <c r="LP101" s="17"/>
      <c r="LQ101" s="17"/>
      <c r="LR101" s="17"/>
      <c r="LS101" s="17"/>
      <c r="LT101" s="17"/>
      <c r="LU101" s="17"/>
      <c r="LV101" s="17"/>
      <c r="LW101" s="17"/>
      <c r="LX101" s="17"/>
      <c r="LY101" s="17"/>
      <c r="LZ101" s="17"/>
      <c r="MA101" s="17"/>
      <c r="MB101" s="17"/>
      <c r="MC101" s="17"/>
      <c r="MD101" s="17"/>
      <c r="ME101" s="17"/>
      <c r="MF101" s="17"/>
      <c r="MG101" s="17"/>
      <c r="MH101" s="17"/>
      <c r="MI101" s="17"/>
      <c r="MJ101" s="17"/>
      <c r="MK101" s="17"/>
      <c r="ML101" s="17"/>
      <c r="MM101" s="17"/>
      <c r="MN101" s="17"/>
      <c r="MO101" s="17"/>
      <c r="MP101" s="17"/>
      <c r="MQ101" s="17"/>
      <c r="MR101" s="17"/>
      <c r="MS101" s="17"/>
      <c r="MT101" s="17"/>
      <c r="MU101" s="17"/>
      <c r="MV101" s="17"/>
      <c r="MW101" s="17"/>
      <c r="MX101" s="17"/>
      <c r="MY101" s="17"/>
      <c r="MZ101" s="17"/>
      <c r="NA101" s="17"/>
      <c r="NB101" s="17"/>
      <c r="NC101" s="17"/>
      <c r="ND101" s="17"/>
      <c r="NE101" s="17"/>
      <c r="NF101" s="17"/>
      <c r="NG101" s="17"/>
      <c r="NH101" s="17"/>
      <c r="NI101" s="17"/>
      <c r="NJ101" s="17"/>
      <c r="NK101" s="17"/>
      <c r="NL101" s="17"/>
      <c r="NM101" s="17"/>
      <c r="NN101" s="17"/>
      <c r="NO101" s="17"/>
      <c r="NP101" s="17"/>
      <c r="NQ101" s="17"/>
      <c r="NR101" s="17"/>
      <c r="NS101" s="17"/>
      <c r="NT101" s="17"/>
      <c r="NU101" s="17"/>
      <c r="NV101" s="17"/>
      <c r="NW101" s="17"/>
      <c r="NX101" s="17"/>
      <c r="NY101" s="17"/>
      <c r="NZ101" s="17"/>
      <c r="OA101" s="17"/>
      <c r="OB101" s="17"/>
      <c r="OC101" s="17"/>
      <c r="OD101" s="17"/>
      <c r="OE101" s="17"/>
      <c r="OF101" s="17"/>
      <c r="OG101" s="17"/>
      <c r="OH101" s="17"/>
      <c r="OI101" s="17"/>
      <c r="OJ101" s="17"/>
      <c r="OK101" s="17"/>
      <c r="OL101" s="17"/>
      <c r="OM101" s="17"/>
      <c r="ON101" s="17"/>
      <c r="OO101" s="17"/>
      <c r="OP101" s="17"/>
      <c r="OQ101" s="17"/>
      <c r="OR101" s="17"/>
      <c r="OS101" s="17"/>
      <c r="OT101" s="17"/>
      <c r="OU101" s="17"/>
      <c r="OV101" s="17"/>
      <c r="OW101" s="17"/>
      <c r="OX101" s="17"/>
      <c r="OY101" s="17"/>
      <c r="OZ101" s="17"/>
      <c r="PA101" s="17"/>
      <c r="PB101" s="17"/>
      <c r="PC101" s="17"/>
      <c r="PD101" s="17"/>
      <c r="PE101" s="17"/>
      <c r="PF101" s="17"/>
      <c r="PG101" s="17"/>
      <c r="PH101" s="17"/>
      <c r="PI101" s="17"/>
      <c r="PJ101" s="17"/>
      <c r="PK101" s="17"/>
      <c r="PL101" s="17"/>
      <c r="PM101" s="17"/>
      <c r="PN101" s="17"/>
      <c r="PO101" s="17"/>
      <c r="PP101" s="17"/>
      <c r="PQ101" s="17"/>
      <c r="PR101" s="17"/>
      <c r="PS101" s="17"/>
      <c r="PT101" s="17"/>
      <c r="PU101" s="17"/>
      <c r="PV101" s="17"/>
      <c r="PW101" s="17"/>
      <c r="PX101" s="17"/>
      <c r="PY101" s="17"/>
      <c r="PZ101" s="17"/>
      <c r="QA101" s="17"/>
      <c r="QB101" s="17"/>
      <c r="QC101" s="17"/>
      <c r="QD101" s="17"/>
      <c r="QE101" s="17"/>
      <c r="QF101" s="17"/>
      <c r="QG101" s="17"/>
      <c r="QH101" s="17"/>
      <c r="QI101" s="17"/>
      <c r="QJ101" s="17"/>
      <c r="QK101" s="17"/>
      <c r="QL101" s="17"/>
      <c r="QM101" s="17"/>
      <c r="QN101" s="17"/>
      <c r="QO101" s="17"/>
      <c r="QP101" s="17"/>
      <c r="QQ101" s="17"/>
      <c r="QR101" s="17"/>
      <c r="QS101" s="17"/>
      <c r="QT101" s="17"/>
      <c r="QU101" s="17"/>
      <c r="QV101" s="17"/>
      <c r="QW101" s="17"/>
      <c r="QX101" s="17"/>
      <c r="QY101" s="17"/>
      <c r="QZ101" s="17"/>
      <c r="RA101" s="17"/>
      <c r="RB101" s="17"/>
      <c r="RC101" s="17"/>
      <c r="RD101" s="17"/>
      <c r="RE101" s="17"/>
      <c r="RF101" s="17"/>
      <c r="RG101" s="17"/>
      <c r="RH101" s="17"/>
      <c r="RI101" s="17"/>
      <c r="RJ101" s="17"/>
      <c r="RK101" s="17"/>
      <c r="RL101" s="17"/>
      <c r="RM101" s="17"/>
      <c r="RN101" s="17"/>
      <c r="RO101" s="17"/>
      <c r="RP101" s="17"/>
      <c r="RQ101" s="17"/>
      <c r="RR101" s="17"/>
      <c r="RS101" s="17"/>
      <c r="RT101" s="17"/>
      <c r="RU101" s="17"/>
      <c r="RV101" s="17"/>
      <c r="RW101" s="17"/>
      <c r="RX101" s="17"/>
      <c r="RY101" s="17"/>
      <c r="RZ101" s="17"/>
      <c r="SA101" s="17"/>
      <c r="SB101" s="17"/>
      <c r="SC101" s="17"/>
      <c r="SD101" s="17"/>
      <c r="SE101" s="17"/>
      <c r="SF101" s="17"/>
      <c r="SG101" s="17"/>
      <c r="SH101" s="17"/>
      <c r="SI101" s="17"/>
      <c r="SJ101" s="17"/>
      <c r="SK101" s="17"/>
      <c r="SL101" s="17"/>
      <c r="SM101" s="17"/>
      <c r="SN101" s="17"/>
      <c r="SO101" s="17"/>
      <c r="SP101" s="17"/>
      <c r="SQ101" s="17"/>
      <c r="SR101" s="17"/>
      <c r="SS101" s="17"/>
      <c r="ST101" s="17"/>
      <c r="SU101" s="17"/>
      <c r="SV101" s="17"/>
      <c r="SW101" s="17"/>
      <c r="SX101" s="17"/>
      <c r="SY101" s="17"/>
      <c r="SZ101" s="17"/>
      <c r="TA101" s="17"/>
      <c r="TB101" s="17"/>
      <c r="TC101" s="17"/>
      <c r="TD101" s="17"/>
      <c r="TE101" s="17"/>
      <c r="TF101" s="17"/>
      <c r="TG101" s="17"/>
      <c r="TH101" s="17"/>
      <c r="TI101" s="17"/>
      <c r="TJ101" s="17"/>
      <c r="TK101" s="17"/>
      <c r="TL101" s="17"/>
      <c r="TM101" s="17"/>
      <c r="TN101" s="17"/>
      <c r="TO101" s="17"/>
      <c r="TP101" s="17"/>
      <c r="TQ101" s="17"/>
      <c r="TR101" s="17"/>
      <c r="TS101" s="17"/>
      <c r="TT101" s="17"/>
      <c r="TU101" s="17"/>
      <c r="TV101" s="17"/>
      <c r="TW101" s="17"/>
      <c r="TX101" s="17"/>
      <c r="TY101" s="17"/>
      <c r="TZ101" s="17"/>
      <c r="UA101" s="17"/>
      <c r="UB101" s="17"/>
      <c r="UC101" s="17"/>
      <c r="UD101" s="17"/>
      <c r="UE101" s="17"/>
      <c r="UF101" s="17"/>
      <c r="UG101" s="17"/>
      <c r="UH101" s="17"/>
      <c r="UI101" s="17"/>
      <c r="UJ101" s="17"/>
      <c r="UK101" s="17"/>
      <c r="UL101" s="17"/>
      <c r="UM101" s="17"/>
      <c r="UN101" s="17"/>
      <c r="UO101" s="17"/>
      <c r="UP101" s="17"/>
      <c r="UQ101" s="17"/>
      <c r="UR101" s="17"/>
      <c r="US101" s="17"/>
      <c r="UT101" s="17"/>
      <c r="UU101" s="17"/>
      <c r="UV101" s="17"/>
      <c r="UW101" s="17"/>
      <c r="UX101" s="17"/>
      <c r="UY101" s="17"/>
      <c r="UZ101" s="17"/>
      <c r="VA101" s="17"/>
      <c r="VB101" s="17"/>
      <c r="VC101" s="17"/>
      <c r="VD101" s="17"/>
      <c r="VE101" s="17"/>
      <c r="VF101" s="17"/>
      <c r="VG101" s="17"/>
      <c r="VH101" s="17"/>
      <c r="VI101" s="17"/>
      <c r="VJ101" s="17"/>
      <c r="VK101" s="17"/>
      <c r="VL101" s="17"/>
      <c r="VM101" s="17"/>
      <c r="VN101" s="17"/>
      <c r="VO101" s="17"/>
      <c r="VP101" s="17"/>
      <c r="VQ101" s="17"/>
      <c r="VR101" s="17"/>
      <c r="VS101" s="17"/>
      <c r="VT101" s="17"/>
      <c r="VU101" s="17"/>
      <c r="VV101" s="17"/>
      <c r="VW101" s="17"/>
      <c r="VX101" s="17"/>
      <c r="VY101" s="17"/>
      <c r="VZ101" s="17"/>
      <c r="WA101" s="17"/>
      <c r="WB101" s="17"/>
      <c r="WC101" s="17"/>
      <c r="WD101" s="17"/>
      <c r="WE101" s="17"/>
      <c r="WF101" s="17"/>
      <c r="WG101" s="17"/>
      <c r="WH101" s="17"/>
      <c r="WI101" s="17"/>
      <c r="WJ101" s="17"/>
      <c r="WK101" s="17"/>
      <c r="WL101" s="17"/>
      <c r="WM101" s="17"/>
      <c r="WN101" s="17"/>
      <c r="WO101" s="17"/>
      <c r="WP101" s="17"/>
      <c r="WQ101" s="17"/>
      <c r="WR101" s="17"/>
      <c r="WS101" s="17"/>
      <c r="WT101" s="17"/>
      <c r="WU101" s="17"/>
      <c r="WV101" s="17"/>
      <c r="WW101" s="17"/>
      <c r="WX101" s="17"/>
      <c r="WY101" s="17"/>
      <c r="WZ101" s="17"/>
      <c r="XA101" s="17"/>
      <c r="XB101" s="17"/>
      <c r="XC101" s="17"/>
      <c r="XD101" s="17"/>
      <c r="XE101" s="17"/>
      <c r="XF101" s="17"/>
      <c r="XG101" s="17"/>
      <c r="XH101" s="17"/>
      <c r="XI101" s="17"/>
      <c r="XJ101" s="17"/>
      <c r="XK101" s="17"/>
      <c r="XL101" s="17"/>
      <c r="XM101" s="17"/>
      <c r="XN101" s="17"/>
      <c r="XO101" s="17"/>
      <c r="XP101" s="17"/>
      <c r="XQ101" s="17"/>
      <c r="XR101" s="17"/>
      <c r="XS101" s="17"/>
      <c r="XT101" s="17"/>
      <c r="XU101" s="17"/>
      <c r="XV101" s="17"/>
      <c r="XW101" s="17"/>
      <c r="XX101" s="17"/>
      <c r="XY101" s="17"/>
      <c r="XZ101" s="17"/>
      <c r="YA101" s="17"/>
      <c r="YB101" s="17"/>
      <c r="YC101" s="17"/>
      <c r="YD101" s="17"/>
      <c r="YE101" s="17"/>
      <c r="YF101" s="17"/>
      <c r="YG101" s="17"/>
      <c r="YH101" s="17"/>
      <c r="YI101" s="17"/>
      <c r="YJ101" s="17"/>
      <c r="YK101" s="17"/>
      <c r="YL101" s="17"/>
      <c r="YM101" s="17"/>
      <c r="YN101" s="17"/>
      <c r="YO101" s="17"/>
      <c r="YP101" s="17"/>
      <c r="YQ101" s="17"/>
      <c r="YR101" s="17"/>
      <c r="YS101" s="17"/>
      <c r="YT101" s="17"/>
      <c r="YU101" s="17"/>
      <c r="YV101" s="17"/>
      <c r="YW101" s="17"/>
      <c r="YX101" s="17"/>
      <c r="YY101" s="17"/>
      <c r="YZ101" s="17"/>
      <c r="ZA101" s="17"/>
      <c r="ZB101" s="17"/>
      <c r="ZC101" s="17"/>
      <c r="ZD101" s="17"/>
      <c r="ZE101" s="17"/>
      <c r="ZF101" s="17"/>
      <c r="ZG101" s="17"/>
      <c r="ZH101" s="17"/>
      <c r="ZI101" s="17"/>
      <c r="ZJ101" s="17"/>
      <c r="ZK101" s="17"/>
      <c r="ZL101" s="17"/>
      <c r="ZM101" s="17"/>
      <c r="ZN101" s="17"/>
      <c r="ZO101" s="17"/>
      <c r="ZP101" s="17"/>
      <c r="ZQ101" s="17"/>
      <c r="ZR101" s="17"/>
      <c r="ZS101" s="17"/>
      <c r="ZT101" s="17"/>
      <c r="ZU101" s="17"/>
      <c r="ZV101" s="17"/>
      <c r="ZW101" s="17"/>
      <c r="ZX101" s="17"/>
      <c r="ZY101" s="17"/>
      <c r="ZZ101" s="17"/>
      <c r="AAA101" s="17"/>
      <c r="AAB101" s="17"/>
      <c r="AAC101" s="17"/>
      <c r="AAD101" s="17"/>
      <c r="AAE101" s="17"/>
      <c r="AAF101" s="17"/>
      <c r="AAG101" s="17"/>
      <c r="AAH101" s="17"/>
      <c r="AAI101" s="17"/>
      <c r="AAJ101" s="17"/>
      <c r="AAK101" s="17"/>
      <c r="AAL101" s="17"/>
      <c r="AAM101" s="17"/>
      <c r="AAN101" s="17"/>
      <c r="AAO101" s="17"/>
      <c r="AAP101" s="17"/>
      <c r="AAQ101" s="17"/>
      <c r="AAR101" s="17"/>
      <c r="AAS101" s="17"/>
      <c r="AAT101" s="17"/>
      <c r="AAU101" s="17"/>
      <c r="AAV101" s="17"/>
      <c r="AAW101" s="17"/>
      <c r="AAX101" s="17"/>
      <c r="AAY101" s="17"/>
      <c r="AAZ101" s="17"/>
      <c r="ABA101" s="17"/>
      <c r="ABB101" s="17"/>
      <c r="ABC101" s="17"/>
      <c r="ABD101" s="17"/>
      <c r="ABE101" s="17"/>
      <c r="ABF101" s="17"/>
      <c r="ABG101" s="17"/>
      <c r="ABH101" s="17"/>
      <c r="ABI101" s="17"/>
      <c r="ABJ101" s="17"/>
      <c r="ABK101" s="17"/>
      <c r="ABL101" s="17"/>
      <c r="ABM101" s="17"/>
      <c r="ABN101" s="17"/>
      <c r="ABO101" s="17"/>
      <c r="ABP101" s="17"/>
      <c r="ABQ101" s="17"/>
      <c r="ABR101" s="17"/>
      <c r="ABS101" s="17"/>
      <c r="ABT101" s="17"/>
      <c r="ABU101" s="17"/>
      <c r="ABV101" s="17"/>
      <c r="ABW101" s="17"/>
      <c r="ABX101" s="17"/>
      <c r="ABY101" s="17"/>
      <c r="ABZ101" s="17"/>
      <c r="ACA101" s="17"/>
      <c r="ACB101" s="17"/>
      <c r="ACC101" s="17"/>
      <c r="ACD101" s="17"/>
      <c r="ACE101" s="17"/>
      <c r="ACF101" s="17"/>
      <c r="ACG101" s="17"/>
      <c r="ACH101" s="17"/>
      <c r="ACI101" s="17"/>
      <c r="ACJ101" s="17"/>
      <c r="ACK101" s="17"/>
      <c r="ACL101" s="17"/>
      <c r="ACM101" s="17"/>
      <c r="ACN101" s="17"/>
      <c r="ACO101" s="17"/>
      <c r="ACP101" s="17"/>
      <c r="ACQ101" s="17"/>
      <c r="ACR101" s="17"/>
      <c r="ACS101" s="17"/>
      <c r="ACT101" s="17"/>
      <c r="ACU101" s="17"/>
      <c r="ACV101" s="17"/>
      <c r="ACW101" s="17"/>
      <c r="ACX101" s="17"/>
      <c r="ACY101" s="17"/>
      <c r="ACZ101" s="17"/>
      <c r="ADA101" s="17"/>
      <c r="ADB101" s="17"/>
      <c r="ADC101" s="17"/>
      <c r="ADD101" s="17"/>
      <c r="ADE101" s="17"/>
      <c r="ADF101" s="17"/>
      <c r="ADG101" s="17"/>
      <c r="ADH101" s="17"/>
      <c r="ADI101" s="17"/>
      <c r="ADJ101" s="17"/>
      <c r="ADK101" s="17"/>
      <c r="ADL101" s="17"/>
      <c r="ADM101" s="17"/>
      <c r="ADN101" s="17"/>
      <c r="ADO101" s="17"/>
      <c r="ADP101" s="17"/>
      <c r="ADQ101" s="17"/>
      <c r="ADR101" s="17"/>
      <c r="ADS101" s="17"/>
      <c r="ADT101" s="17"/>
      <c r="ADU101" s="17"/>
      <c r="ADV101" s="17"/>
      <c r="ADW101" s="17"/>
      <c r="ADX101" s="17"/>
      <c r="ADY101" s="17"/>
      <c r="ADZ101" s="17"/>
      <c r="AEA101" s="17"/>
      <c r="AEB101" s="17"/>
      <c r="AEC101" s="17"/>
      <c r="AED101" s="17"/>
      <c r="AEE101" s="17"/>
      <c r="AEF101" s="17"/>
      <c r="AEG101" s="17"/>
      <c r="AEH101" s="17"/>
      <c r="AEI101" s="17"/>
      <c r="AEJ101" s="17"/>
      <c r="AEK101" s="17"/>
      <c r="AEL101" s="17"/>
      <c r="AEM101" s="17"/>
      <c r="AEN101" s="17"/>
      <c r="AEO101" s="17"/>
      <c r="AEP101" s="17"/>
      <c r="AEQ101" s="17"/>
      <c r="AER101" s="17"/>
      <c r="AES101" s="17"/>
      <c r="AET101" s="17"/>
      <c r="AEU101" s="17"/>
      <c r="AEV101" s="17"/>
      <c r="AEW101" s="17"/>
      <c r="AEX101" s="17"/>
      <c r="AEY101" s="17"/>
      <c r="AEZ101" s="17"/>
      <c r="AFA101" s="17"/>
      <c r="AFB101" s="17"/>
      <c r="AFC101" s="17"/>
      <c r="AFD101" s="17"/>
      <c r="AFE101" s="17"/>
      <c r="AFF101" s="17"/>
      <c r="AFG101" s="17"/>
      <c r="AFH101" s="17"/>
      <c r="AFI101" s="17"/>
      <c r="AFJ101" s="17"/>
      <c r="AFK101" s="17"/>
      <c r="AFL101" s="17"/>
      <c r="AFM101" s="17"/>
      <c r="AFN101" s="17"/>
      <c r="AFO101" s="17"/>
      <c r="AFP101" s="17"/>
      <c r="AFQ101" s="17"/>
      <c r="AFR101" s="17"/>
      <c r="AFS101" s="17"/>
      <c r="AFT101" s="17"/>
      <c r="AFU101" s="17"/>
      <c r="AFV101" s="17"/>
      <c r="AFW101" s="17"/>
      <c r="AFX101" s="17"/>
      <c r="AFY101" s="17"/>
      <c r="AFZ101" s="17"/>
      <c r="AGA101" s="17"/>
      <c r="AGB101" s="17"/>
      <c r="AGC101" s="17"/>
      <c r="AGD101" s="17"/>
      <c r="AGE101" s="17"/>
      <c r="AGF101" s="17"/>
      <c r="AGG101" s="17"/>
      <c r="AGH101" s="17"/>
      <c r="AGI101" s="17"/>
      <c r="AGJ101" s="17"/>
      <c r="AGK101" s="17"/>
      <c r="AGL101" s="17"/>
      <c r="AGM101" s="17"/>
      <c r="AGN101" s="17"/>
      <c r="AGO101" s="17"/>
      <c r="AGP101" s="17"/>
      <c r="AGQ101" s="17"/>
      <c r="AGR101" s="17"/>
      <c r="AGS101" s="17"/>
      <c r="AGT101" s="17"/>
      <c r="AGU101" s="17"/>
      <c r="AGV101" s="17"/>
      <c r="AGW101" s="17"/>
      <c r="AGX101" s="17"/>
      <c r="AGY101" s="17"/>
      <c r="AGZ101" s="17"/>
      <c r="AHA101" s="17"/>
      <c r="AHB101" s="17"/>
      <c r="AHC101" s="17"/>
      <c r="AHD101" s="17"/>
      <c r="AHE101" s="17"/>
      <c r="AHF101" s="17"/>
      <c r="AHG101" s="17"/>
      <c r="AHH101" s="17"/>
      <c r="AHI101" s="17"/>
      <c r="AHJ101" s="17"/>
      <c r="AHK101" s="17"/>
      <c r="AHL101" s="17"/>
      <c r="AHM101" s="17"/>
      <c r="AHN101" s="17"/>
      <c r="AHO101" s="17"/>
      <c r="AHP101" s="17"/>
      <c r="AHQ101" s="17"/>
      <c r="AHR101" s="17"/>
      <c r="AHS101" s="17"/>
      <c r="AHT101" s="17"/>
      <c r="AHU101" s="17"/>
      <c r="AHV101" s="17"/>
      <c r="AHW101" s="17"/>
      <c r="AHX101" s="17"/>
      <c r="AHY101" s="17"/>
      <c r="AHZ101" s="17"/>
      <c r="AIA101" s="17"/>
      <c r="AIB101" s="17"/>
      <c r="AIC101" s="17"/>
      <c r="AID101" s="17"/>
      <c r="AIE101" s="17"/>
      <c r="AIF101" s="17"/>
      <c r="AIG101" s="17"/>
      <c r="AIH101" s="17"/>
      <c r="AII101" s="17"/>
      <c r="AIJ101" s="17"/>
      <c r="AIK101" s="17"/>
      <c r="AIL101" s="17"/>
      <c r="AIM101" s="17"/>
      <c r="AIN101" s="17"/>
      <c r="AIO101" s="17"/>
      <c r="AIP101" s="17"/>
      <c r="AIQ101" s="17"/>
      <c r="AIR101" s="17"/>
      <c r="AIS101" s="17"/>
      <c r="AIT101" s="17"/>
      <c r="AIU101" s="17"/>
      <c r="AIV101" s="17"/>
      <c r="AIW101" s="17"/>
      <c r="AIX101" s="17"/>
      <c r="AIY101" s="17"/>
      <c r="AIZ101" s="17"/>
      <c r="AJA101" s="17"/>
      <c r="AJB101" s="17"/>
      <c r="AJC101" s="17"/>
      <c r="AJD101" s="17"/>
      <c r="AJE101" s="17"/>
      <c r="AJF101" s="17"/>
      <c r="AJG101" s="17"/>
      <c r="AJH101" s="17"/>
      <c r="AJI101" s="17"/>
      <c r="AJJ101" s="17"/>
      <c r="AJK101" s="17"/>
      <c r="AJL101" s="17"/>
      <c r="AJM101" s="17"/>
      <c r="AJN101" s="17"/>
      <c r="AJO101" s="17"/>
      <c r="AJP101" s="17"/>
      <c r="AJQ101" s="17"/>
      <c r="AJR101" s="17"/>
      <c r="AJS101" s="17"/>
      <c r="AJT101" s="17"/>
      <c r="AJU101" s="17"/>
      <c r="AJV101" s="17"/>
      <c r="AJW101" s="17"/>
      <c r="AJX101" s="17"/>
      <c r="AJY101" s="17"/>
      <c r="AJZ101" s="17"/>
      <c r="AKA101" s="17"/>
      <c r="AKB101" s="17"/>
      <c r="AKC101" s="17"/>
      <c r="AKD101" s="17"/>
      <c r="AKE101" s="17"/>
      <c r="AKF101" s="17"/>
      <c r="AKG101" s="17"/>
      <c r="AKH101" s="17"/>
      <c r="AKI101" s="17"/>
      <c r="AKJ101" s="17"/>
      <c r="AKK101" s="17"/>
      <c r="AKL101" s="17"/>
      <c r="AKM101" s="17"/>
      <c r="AKN101" s="17"/>
      <c r="AKO101" s="17"/>
      <c r="AKP101" s="17"/>
      <c r="AKQ101" s="17"/>
      <c r="AKR101" s="17"/>
      <c r="AKS101" s="17"/>
      <c r="AKT101" s="17"/>
      <c r="AKU101" s="17"/>
      <c r="AKV101" s="17"/>
      <c r="AKW101" s="17"/>
      <c r="AKX101" s="17"/>
      <c r="AKY101" s="17"/>
      <c r="AKZ101" s="17"/>
      <c r="ALA101" s="17"/>
      <c r="ALB101" s="17"/>
      <c r="ALC101" s="17"/>
      <c r="ALD101" s="17"/>
      <c r="ALE101" s="17"/>
      <c r="ALF101" s="17"/>
      <c r="ALG101" s="17"/>
      <c r="ALH101" s="17"/>
      <c r="ALI101" s="17"/>
      <c r="ALJ101" s="17"/>
      <c r="ALK101" s="17"/>
      <c r="ALL101" s="17"/>
      <c r="ALM101" s="17"/>
      <c r="ALN101" s="17"/>
      <c r="ALO101" s="17"/>
      <c r="ALP101" s="17"/>
      <c r="ALQ101" s="17"/>
      <c r="ALR101" s="17"/>
      <c r="ALS101" s="17"/>
      <c r="ALT101" s="17"/>
      <c r="ALU101" s="17"/>
    </row>
    <row r="102" spans="1:1009">
      <c r="A102" s="17"/>
      <c r="B102" s="343" t="s">
        <v>339</v>
      </c>
      <c r="C102" s="344"/>
      <c r="D102" s="344"/>
      <c r="E102" s="344"/>
      <c r="F102" s="344"/>
      <c r="G102" s="344"/>
      <c r="H102" s="344"/>
      <c r="I102" s="344"/>
      <c r="J102" s="344"/>
      <c r="K102" s="344"/>
      <c r="L102" s="36">
        <f>SUM(L101:L101)</f>
        <v>42.649992000000005</v>
      </c>
      <c r="M102" s="17"/>
      <c r="N102" s="19" t="s">
        <v>370</v>
      </c>
      <c r="O102" s="20" t="s">
        <v>31</v>
      </c>
      <c r="P102" s="29">
        <v>1</v>
      </c>
      <c r="Q102" s="149">
        <v>0.12</v>
      </c>
      <c r="R102" s="29">
        <v>4.59</v>
      </c>
      <c r="S102" s="30">
        <v>0.3</v>
      </c>
      <c r="T102" s="21">
        <f t="shared" si="3"/>
        <v>0.72</v>
      </c>
      <c r="U102" s="30"/>
      <c r="V102" s="29"/>
      <c r="W102" s="25">
        <f t="shared" si="4"/>
        <v>3.3047999999999997</v>
      </c>
      <c r="X102" s="26">
        <f t="shared" si="2"/>
        <v>3.3047999999999997</v>
      </c>
      <c r="Y102" s="17"/>
      <c r="Z102" s="115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7"/>
      <c r="EP102" s="17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7"/>
      <c r="FB102" s="17"/>
      <c r="FC102" s="17"/>
      <c r="FD102" s="17"/>
      <c r="FE102" s="17"/>
      <c r="FF102" s="17"/>
      <c r="FG102" s="17"/>
      <c r="FH102" s="17"/>
      <c r="FI102" s="17"/>
      <c r="FJ102" s="17"/>
      <c r="FK102" s="17"/>
      <c r="FL102" s="17"/>
      <c r="FM102" s="17"/>
      <c r="FN102" s="17"/>
      <c r="FO102" s="17"/>
      <c r="FP102" s="17"/>
      <c r="FQ102" s="17"/>
      <c r="FR102" s="17"/>
      <c r="FS102" s="17"/>
      <c r="FT102" s="17"/>
      <c r="FU102" s="17"/>
      <c r="FV102" s="17"/>
      <c r="FW102" s="17"/>
      <c r="FX102" s="17"/>
      <c r="FY102" s="17"/>
      <c r="FZ102" s="17"/>
      <c r="GA102" s="17"/>
      <c r="GB102" s="17"/>
      <c r="GC102" s="17"/>
      <c r="GD102" s="17"/>
      <c r="GE102" s="17"/>
      <c r="GF102" s="17"/>
      <c r="GG102" s="17"/>
      <c r="GH102" s="17"/>
      <c r="GI102" s="17"/>
      <c r="GJ102" s="17"/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  <c r="HV102" s="17"/>
      <c r="HW102" s="17"/>
      <c r="HX102" s="17"/>
      <c r="HY102" s="17"/>
      <c r="HZ102" s="17"/>
      <c r="IA102" s="17"/>
      <c r="IB102" s="17"/>
      <c r="IC102" s="17"/>
      <c r="ID102" s="17"/>
      <c r="IE102" s="17"/>
      <c r="IF102" s="17"/>
      <c r="IG102" s="17"/>
      <c r="IH102" s="17"/>
      <c r="II102" s="17"/>
      <c r="IJ102" s="17"/>
      <c r="IK102" s="17"/>
      <c r="IL102" s="17"/>
      <c r="IM102" s="17"/>
      <c r="IN102" s="17"/>
      <c r="IO102" s="17"/>
      <c r="IP102" s="17"/>
      <c r="IQ102" s="17"/>
      <c r="IR102" s="17"/>
      <c r="IS102" s="17"/>
      <c r="IT102" s="17"/>
      <c r="IU102" s="17"/>
      <c r="IV102" s="17"/>
      <c r="IW102" s="17"/>
      <c r="IX102" s="17"/>
      <c r="IY102" s="17"/>
      <c r="IZ102" s="17"/>
      <c r="JA102" s="17"/>
      <c r="JB102" s="17"/>
      <c r="JC102" s="17"/>
      <c r="JD102" s="17"/>
      <c r="JE102" s="17"/>
      <c r="JF102" s="17"/>
      <c r="JG102" s="17"/>
      <c r="JH102" s="17"/>
      <c r="JI102" s="17"/>
      <c r="JJ102" s="17"/>
      <c r="JK102" s="17"/>
      <c r="JL102" s="17"/>
      <c r="JM102" s="17"/>
      <c r="JN102" s="17"/>
      <c r="JO102" s="17"/>
      <c r="JP102" s="17"/>
      <c r="JQ102" s="17"/>
      <c r="JR102" s="17"/>
      <c r="JS102" s="17"/>
      <c r="JT102" s="17"/>
      <c r="JU102" s="17"/>
      <c r="JV102" s="17"/>
      <c r="JW102" s="17"/>
      <c r="JX102" s="17"/>
      <c r="JY102" s="17"/>
      <c r="JZ102" s="17"/>
      <c r="KA102" s="17"/>
      <c r="KB102" s="17"/>
      <c r="KC102" s="17"/>
      <c r="KD102" s="17"/>
      <c r="KE102" s="17"/>
      <c r="KF102" s="17"/>
      <c r="KG102" s="17"/>
      <c r="KH102" s="17"/>
      <c r="KI102" s="17"/>
      <c r="KJ102" s="17"/>
      <c r="KK102" s="17"/>
      <c r="KL102" s="17"/>
      <c r="KM102" s="17"/>
      <c r="KN102" s="17"/>
      <c r="KO102" s="17"/>
      <c r="KP102" s="17"/>
      <c r="KQ102" s="17"/>
      <c r="KR102" s="17"/>
      <c r="KS102" s="17"/>
      <c r="KT102" s="17"/>
      <c r="KU102" s="17"/>
      <c r="KV102" s="17"/>
      <c r="KW102" s="17"/>
      <c r="KX102" s="17"/>
      <c r="KY102" s="17"/>
      <c r="KZ102" s="17"/>
      <c r="LA102" s="17"/>
      <c r="LB102" s="17"/>
      <c r="LC102" s="17"/>
      <c r="LD102" s="17"/>
      <c r="LE102" s="17"/>
      <c r="LF102" s="17"/>
      <c r="LG102" s="17"/>
      <c r="LH102" s="17"/>
      <c r="LI102" s="17"/>
      <c r="LJ102" s="17"/>
      <c r="LK102" s="17"/>
      <c r="LL102" s="17"/>
      <c r="LM102" s="17"/>
      <c r="LN102" s="17"/>
      <c r="LO102" s="17"/>
      <c r="LP102" s="17"/>
      <c r="LQ102" s="17"/>
      <c r="LR102" s="17"/>
      <c r="LS102" s="17"/>
      <c r="LT102" s="17"/>
      <c r="LU102" s="17"/>
      <c r="LV102" s="17"/>
      <c r="LW102" s="17"/>
      <c r="LX102" s="17"/>
      <c r="LY102" s="17"/>
      <c r="LZ102" s="17"/>
      <c r="MA102" s="17"/>
      <c r="MB102" s="17"/>
      <c r="MC102" s="17"/>
      <c r="MD102" s="17"/>
      <c r="ME102" s="17"/>
      <c r="MF102" s="17"/>
      <c r="MG102" s="17"/>
      <c r="MH102" s="17"/>
      <c r="MI102" s="17"/>
      <c r="MJ102" s="17"/>
      <c r="MK102" s="17"/>
      <c r="ML102" s="17"/>
      <c r="MM102" s="17"/>
      <c r="MN102" s="17"/>
      <c r="MO102" s="17"/>
      <c r="MP102" s="17"/>
      <c r="MQ102" s="17"/>
      <c r="MR102" s="17"/>
      <c r="MS102" s="17"/>
      <c r="MT102" s="17"/>
      <c r="MU102" s="17"/>
      <c r="MV102" s="17"/>
      <c r="MW102" s="17"/>
      <c r="MX102" s="17"/>
      <c r="MY102" s="17"/>
      <c r="MZ102" s="17"/>
      <c r="NA102" s="17"/>
      <c r="NB102" s="17"/>
      <c r="NC102" s="17"/>
      <c r="ND102" s="17"/>
      <c r="NE102" s="17"/>
      <c r="NF102" s="17"/>
      <c r="NG102" s="17"/>
      <c r="NH102" s="17"/>
      <c r="NI102" s="17"/>
      <c r="NJ102" s="17"/>
      <c r="NK102" s="17"/>
      <c r="NL102" s="17"/>
      <c r="NM102" s="17"/>
      <c r="NN102" s="17"/>
      <c r="NO102" s="17"/>
      <c r="NP102" s="17"/>
      <c r="NQ102" s="17"/>
      <c r="NR102" s="17"/>
      <c r="NS102" s="17"/>
      <c r="NT102" s="17"/>
      <c r="NU102" s="17"/>
      <c r="NV102" s="17"/>
      <c r="NW102" s="17"/>
      <c r="NX102" s="17"/>
      <c r="NY102" s="17"/>
      <c r="NZ102" s="17"/>
      <c r="OA102" s="17"/>
      <c r="OB102" s="17"/>
      <c r="OC102" s="17"/>
      <c r="OD102" s="17"/>
      <c r="OE102" s="17"/>
      <c r="OF102" s="17"/>
      <c r="OG102" s="17"/>
      <c r="OH102" s="17"/>
      <c r="OI102" s="17"/>
      <c r="OJ102" s="17"/>
      <c r="OK102" s="17"/>
      <c r="OL102" s="17"/>
      <c r="OM102" s="17"/>
      <c r="ON102" s="17"/>
      <c r="OO102" s="17"/>
      <c r="OP102" s="17"/>
      <c r="OQ102" s="17"/>
      <c r="OR102" s="17"/>
      <c r="OS102" s="17"/>
      <c r="OT102" s="17"/>
      <c r="OU102" s="17"/>
      <c r="OV102" s="17"/>
      <c r="OW102" s="17"/>
      <c r="OX102" s="17"/>
      <c r="OY102" s="17"/>
      <c r="OZ102" s="17"/>
      <c r="PA102" s="17"/>
      <c r="PB102" s="17"/>
      <c r="PC102" s="17"/>
      <c r="PD102" s="17"/>
      <c r="PE102" s="17"/>
      <c r="PF102" s="17"/>
      <c r="PG102" s="17"/>
      <c r="PH102" s="17"/>
      <c r="PI102" s="17"/>
      <c r="PJ102" s="17"/>
      <c r="PK102" s="17"/>
      <c r="PL102" s="17"/>
      <c r="PM102" s="17"/>
      <c r="PN102" s="17"/>
      <c r="PO102" s="17"/>
      <c r="PP102" s="17"/>
      <c r="PQ102" s="17"/>
      <c r="PR102" s="17"/>
      <c r="PS102" s="17"/>
      <c r="PT102" s="17"/>
      <c r="PU102" s="17"/>
      <c r="PV102" s="17"/>
      <c r="PW102" s="17"/>
      <c r="PX102" s="17"/>
      <c r="PY102" s="17"/>
      <c r="PZ102" s="17"/>
      <c r="QA102" s="17"/>
      <c r="QB102" s="17"/>
      <c r="QC102" s="17"/>
      <c r="QD102" s="17"/>
      <c r="QE102" s="17"/>
      <c r="QF102" s="17"/>
      <c r="QG102" s="17"/>
      <c r="QH102" s="17"/>
      <c r="QI102" s="17"/>
      <c r="QJ102" s="17"/>
      <c r="QK102" s="17"/>
      <c r="QL102" s="17"/>
      <c r="QM102" s="17"/>
      <c r="QN102" s="17"/>
      <c r="QO102" s="17"/>
      <c r="QP102" s="17"/>
      <c r="QQ102" s="17"/>
      <c r="QR102" s="17"/>
      <c r="QS102" s="17"/>
      <c r="QT102" s="17"/>
      <c r="QU102" s="17"/>
      <c r="QV102" s="17"/>
      <c r="QW102" s="17"/>
      <c r="QX102" s="17"/>
      <c r="QY102" s="17"/>
      <c r="QZ102" s="17"/>
      <c r="RA102" s="17"/>
      <c r="RB102" s="17"/>
      <c r="RC102" s="17"/>
      <c r="RD102" s="17"/>
      <c r="RE102" s="17"/>
      <c r="RF102" s="17"/>
      <c r="RG102" s="17"/>
      <c r="RH102" s="17"/>
      <c r="RI102" s="17"/>
      <c r="RJ102" s="17"/>
      <c r="RK102" s="17"/>
      <c r="RL102" s="17"/>
      <c r="RM102" s="17"/>
      <c r="RN102" s="17"/>
      <c r="RO102" s="17"/>
      <c r="RP102" s="17"/>
      <c r="RQ102" s="17"/>
      <c r="RR102" s="17"/>
      <c r="RS102" s="17"/>
      <c r="RT102" s="17"/>
      <c r="RU102" s="17"/>
      <c r="RV102" s="17"/>
      <c r="RW102" s="17"/>
      <c r="RX102" s="17"/>
      <c r="RY102" s="17"/>
      <c r="RZ102" s="17"/>
      <c r="SA102" s="17"/>
      <c r="SB102" s="17"/>
      <c r="SC102" s="17"/>
      <c r="SD102" s="17"/>
      <c r="SE102" s="17"/>
      <c r="SF102" s="17"/>
      <c r="SG102" s="17"/>
      <c r="SH102" s="17"/>
      <c r="SI102" s="17"/>
      <c r="SJ102" s="17"/>
      <c r="SK102" s="17"/>
      <c r="SL102" s="17"/>
      <c r="SM102" s="17"/>
      <c r="SN102" s="17"/>
      <c r="SO102" s="17"/>
      <c r="SP102" s="17"/>
      <c r="SQ102" s="17"/>
      <c r="SR102" s="17"/>
      <c r="SS102" s="17"/>
      <c r="ST102" s="17"/>
      <c r="SU102" s="17"/>
      <c r="SV102" s="17"/>
      <c r="SW102" s="17"/>
      <c r="SX102" s="17"/>
      <c r="SY102" s="17"/>
      <c r="SZ102" s="17"/>
      <c r="TA102" s="17"/>
      <c r="TB102" s="17"/>
      <c r="TC102" s="17"/>
      <c r="TD102" s="17"/>
      <c r="TE102" s="17"/>
      <c r="TF102" s="17"/>
      <c r="TG102" s="17"/>
      <c r="TH102" s="17"/>
      <c r="TI102" s="17"/>
      <c r="TJ102" s="17"/>
      <c r="TK102" s="17"/>
      <c r="TL102" s="17"/>
      <c r="TM102" s="17"/>
      <c r="TN102" s="17"/>
      <c r="TO102" s="17"/>
      <c r="TP102" s="17"/>
      <c r="TQ102" s="17"/>
      <c r="TR102" s="17"/>
      <c r="TS102" s="17"/>
      <c r="TT102" s="17"/>
      <c r="TU102" s="17"/>
      <c r="TV102" s="17"/>
      <c r="TW102" s="17"/>
      <c r="TX102" s="17"/>
      <c r="TY102" s="17"/>
      <c r="TZ102" s="17"/>
      <c r="UA102" s="17"/>
      <c r="UB102" s="17"/>
      <c r="UC102" s="17"/>
      <c r="UD102" s="17"/>
      <c r="UE102" s="17"/>
      <c r="UF102" s="17"/>
      <c r="UG102" s="17"/>
      <c r="UH102" s="17"/>
      <c r="UI102" s="17"/>
      <c r="UJ102" s="17"/>
      <c r="UK102" s="17"/>
      <c r="UL102" s="17"/>
      <c r="UM102" s="17"/>
      <c r="UN102" s="17"/>
      <c r="UO102" s="17"/>
      <c r="UP102" s="17"/>
      <c r="UQ102" s="17"/>
      <c r="UR102" s="17"/>
      <c r="US102" s="17"/>
      <c r="UT102" s="17"/>
      <c r="UU102" s="17"/>
      <c r="UV102" s="17"/>
      <c r="UW102" s="17"/>
      <c r="UX102" s="17"/>
      <c r="UY102" s="17"/>
      <c r="UZ102" s="17"/>
      <c r="VA102" s="17"/>
      <c r="VB102" s="17"/>
      <c r="VC102" s="17"/>
      <c r="VD102" s="17"/>
      <c r="VE102" s="17"/>
      <c r="VF102" s="17"/>
      <c r="VG102" s="17"/>
      <c r="VH102" s="17"/>
      <c r="VI102" s="17"/>
      <c r="VJ102" s="17"/>
      <c r="VK102" s="17"/>
      <c r="VL102" s="17"/>
      <c r="VM102" s="17"/>
      <c r="VN102" s="17"/>
      <c r="VO102" s="17"/>
      <c r="VP102" s="17"/>
      <c r="VQ102" s="17"/>
      <c r="VR102" s="17"/>
      <c r="VS102" s="17"/>
      <c r="VT102" s="17"/>
      <c r="VU102" s="17"/>
      <c r="VV102" s="17"/>
      <c r="VW102" s="17"/>
      <c r="VX102" s="17"/>
      <c r="VY102" s="17"/>
      <c r="VZ102" s="17"/>
      <c r="WA102" s="17"/>
      <c r="WB102" s="17"/>
      <c r="WC102" s="17"/>
      <c r="WD102" s="17"/>
      <c r="WE102" s="17"/>
      <c r="WF102" s="17"/>
      <c r="WG102" s="17"/>
      <c r="WH102" s="17"/>
      <c r="WI102" s="17"/>
      <c r="WJ102" s="17"/>
      <c r="WK102" s="17"/>
      <c r="WL102" s="17"/>
      <c r="WM102" s="17"/>
      <c r="WN102" s="17"/>
      <c r="WO102" s="17"/>
      <c r="WP102" s="17"/>
      <c r="WQ102" s="17"/>
      <c r="WR102" s="17"/>
      <c r="WS102" s="17"/>
      <c r="WT102" s="17"/>
      <c r="WU102" s="17"/>
      <c r="WV102" s="17"/>
      <c r="WW102" s="17"/>
      <c r="WX102" s="17"/>
      <c r="WY102" s="17"/>
      <c r="WZ102" s="17"/>
      <c r="XA102" s="17"/>
      <c r="XB102" s="17"/>
      <c r="XC102" s="17"/>
      <c r="XD102" s="17"/>
      <c r="XE102" s="17"/>
      <c r="XF102" s="17"/>
      <c r="XG102" s="17"/>
      <c r="XH102" s="17"/>
      <c r="XI102" s="17"/>
      <c r="XJ102" s="17"/>
      <c r="XK102" s="17"/>
      <c r="XL102" s="17"/>
      <c r="XM102" s="17"/>
      <c r="XN102" s="17"/>
      <c r="XO102" s="17"/>
      <c r="XP102" s="17"/>
      <c r="XQ102" s="17"/>
      <c r="XR102" s="17"/>
      <c r="XS102" s="17"/>
      <c r="XT102" s="17"/>
      <c r="XU102" s="17"/>
      <c r="XV102" s="17"/>
      <c r="XW102" s="17"/>
      <c r="XX102" s="17"/>
      <c r="XY102" s="17"/>
      <c r="XZ102" s="17"/>
      <c r="YA102" s="17"/>
      <c r="YB102" s="17"/>
      <c r="YC102" s="17"/>
      <c r="YD102" s="17"/>
      <c r="YE102" s="17"/>
      <c r="YF102" s="17"/>
      <c r="YG102" s="17"/>
      <c r="YH102" s="17"/>
      <c r="YI102" s="17"/>
      <c r="YJ102" s="17"/>
      <c r="YK102" s="17"/>
      <c r="YL102" s="17"/>
      <c r="YM102" s="17"/>
      <c r="YN102" s="17"/>
      <c r="YO102" s="17"/>
      <c r="YP102" s="17"/>
      <c r="YQ102" s="17"/>
      <c r="YR102" s="17"/>
      <c r="YS102" s="17"/>
      <c r="YT102" s="17"/>
      <c r="YU102" s="17"/>
      <c r="YV102" s="17"/>
      <c r="YW102" s="17"/>
      <c r="YX102" s="17"/>
      <c r="YY102" s="17"/>
      <c r="YZ102" s="17"/>
      <c r="ZA102" s="17"/>
      <c r="ZB102" s="17"/>
      <c r="ZC102" s="17"/>
      <c r="ZD102" s="17"/>
      <c r="ZE102" s="17"/>
      <c r="ZF102" s="17"/>
      <c r="ZG102" s="17"/>
      <c r="ZH102" s="17"/>
      <c r="ZI102" s="17"/>
      <c r="ZJ102" s="17"/>
      <c r="ZK102" s="17"/>
      <c r="ZL102" s="17"/>
      <c r="ZM102" s="17"/>
      <c r="ZN102" s="17"/>
      <c r="ZO102" s="17"/>
      <c r="ZP102" s="17"/>
      <c r="ZQ102" s="17"/>
      <c r="ZR102" s="17"/>
      <c r="ZS102" s="17"/>
      <c r="ZT102" s="17"/>
      <c r="ZU102" s="17"/>
      <c r="ZV102" s="17"/>
      <c r="ZW102" s="17"/>
      <c r="ZX102" s="17"/>
      <c r="ZY102" s="17"/>
      <c r="ZZ102" s="17"/>
      <c r="AAA102" s="17"/>
      <c r="AAB102" s="17"/>
      <c r="AAC102" s="17"/>
      <c r="AAD102" s="17"/>
      <c r="AAE102" s="17"/>
      <c r="AAF102" s="17"/>
      <c r="AAG102" s="17"/>
      <c r="AAH102" s="17"/>
      <c r="AAI102" s="17"/>
      <c r="AAJ102" s="17"/>
      <c r="AAK102" s="17"/>
      <c r="AAL102" s="17"/>
      <c r="AAM102" s="17"/>
      <c r="AAN102" s="17"/>
      <c r="AAO102" s="17"/>
      <c r="AAP102" s="17"/>
      <c r="AAQ102" s="17"/>
      <c r="AAR102" s="17"/>
      <c r="AAS102" s="17"/>
      <c r="AAT102" s="17"/>
      <c r="AAU102" s="17"/>
      <c r="AAV102" s="17"/>
      <c r="AAW102" s="17"/>
      <c r="AAX102" s="17"/>
      <c r="AAY102" s="17"/>
      <c r="AAZ102" s="17"/>
      <c r="ABA102" s="17"/>
      <c r="ABB102" s="17"/>
      <c r="ABC102" s="17"/>
      <c r="ABD102" s="17"/>
      <c r="ABE102" s="17"/>
      <c r="ABF102" s="17"/>
      <c r="ABG102" s="17"/>
      <c r="ABH102" s="17"/>
      <c r="ABI102" s="17"/>
      <c r="ABJ102" s="17"/>
      <c r="ABK102" s="17"/>
      <c r="ABL102" s="17"/>
      <c r="ABM102" s="17"/>
      <c r="ABN102" s="17"/>
      <c r="ABO102" s="17"/>
      <c r="ABP102" s="17"/>
      <c r="ABQ102" s="17"/>
      <c r="ABR102" s="17"/>
      <c r="ABS102" s="17"/>
      <c r="ABT102" s="17"/>
      <c r="ABU102" s="17"/>
      <c r="ABV102" s="17"/>
      <c r="ABW102" s="17"/>
      <c r="ABX102" s="17"/>
      <c r="ABY102" s="17"/>
      <c r="ABZ102" s="17"/>
      <c r="ACA102" s="17"/>
      <c r="ACB102" s="17"/>
      <c r="ACC102" s="17"/>
      <c r="ACD102" s="17"/>
      <c r="ACE102" s="17"/>
      <c r="ACF102" s="17"/>
      <c r="ACG102" s="17"/>
      <c r="ACH102" s="17"/>
      <c r="ACI102" s="17"/>
      <c r="ACJ102" s="17"/>
      <c r="ACK102" s="17"/>
      <c r="ACL102" s="17"/>
      <c r="ACM102" s="17"/>
      <c r="ACN102" s="17"/>
      <c r="ACO102" s="17"/>
      <c r="ACP102" s="17"/>
      <c r="ACQ102" s="17"/>
      <c r="ACR102" s="17"/>
      <c r="ACS102" s="17"/>
      <c r="ACT102" s="17"/>
      <c r="ACU102" s="17"/>
      <c r="ACV102" s="17"/>
      <c r="ACW102" s="17"/>
      <c r="ACX102" s="17"/>
      <c r="ACY102" s="17"/>
      <c r="ACZ102" s="17"/>
      <c r="ADA102" s="17"/>
      <c r="ADB102" s="17"/>
      <c r="ADC102" s="17"/>
      <c r="ADD102" s="17"/>
      <c r="ADE102" s="17"/>
      <c r="ADF102" s="17"/>
      <c r="ADG102" s="17"/>
      <c r="ADH102" s="17"/>
      <c r="ADI102" s="17"/>
      <c r="ADJ102" s="17"/>
      <c r="ADK102" s="17"/>
      <c r="ADL102" s="17"/>
      <c r="ADM102" s="17"/>
      <c r="ADN102" s="17"/>
      <c r="ADO102" s="17"/>
      <c r="ADP102" s="17"/>
      <c r="ADQ102" s="17"/>
      <c r="ADR102" s="17"/>
      <c r="ADS102" s="17"/>
      <c r="ADT102" s="17"/>
      <c r="ADU102" s="17"/>
      <c r="ADV102" s="17"/>
      <c r="ADW102" s="17"/>
      <c r="ADX102" s="17"/>
      <c r="ADY102" s="17"/>
      <c r="ADZ102" s="17"/>
      <c r="AEA102" s="17"/>
      <c r="AEB102" s="17"/>
      <c r="AEC102" s="17"/>
      <c r="AED102" s="17"/>
      <c r="AEE102" s="17"/>
      <c r="AEF102" s="17"/>
      <c r="AEG102" s="17"/>
      <c r="AEH102" s="17"/>
      <c r="AEI102" s="17"/>
      <c r="AEJ102" s="17"/>
      <c r="AEK102" s="17"/>
      <c r="AEL102" s="17"/>
      <c r="AEM102" s="17"/>
      <c r="AEN102" s="17"/>
      <c r="AEO102" s="17"/>
      <c r="AEP102" s="17"/>
      <c r="AEQ102" s="17"/>
      <c r="AER102" s="17"/>
      <c r="AES102" s="17"/>
      <c r="AET102" s="17"/>
      <c r="AEU102" s="17"/>
      <c r="AEV102" s="17"/>
      <c r="AEW102" s="17"/>
      <c r="AEX102" s="17"/>
      <c r="AEY102" s="17"/>
      <c r="AEZ102" s="17"/>
      <c r="AFA102" s="17"/>
      <c r="AFB102" s="17"/>
      <c r="AFC102" s="17"/>
      <c r="AFD102" s="17"/>
      <c r="AFE102" s="17"/>
      <c r="AFF102" s="17"/>
      <c r="AFG102" s="17"/>
      <c r="AFH102" s="17"/>
      <c r="AFI102" s="17"/>
      <c r="AFJ102" s="17"/>
      <c r="AFK102" s="17"/>
      <c r="AFL102" s="17"/>
      <c r="AFM102" s="17"/>
      <c r="AFN102" s="17"/>
      <c r="AFO102" s="17"/>
      <c r="AFP102" s="17"/>
      <c r="AFQ102" s="17"/>
      <c r="AFR102" s="17"/>
      <c r="AFS102" s="17"/>
      <c r="AFT102" s="17"/>
      <c r="AFU102" s="17"/>
      <c r="AFV102" s="17"/>
      <c r="AFW102" s="17"/>
      <c r="AFX102" s="17"/>
      <c r="AFY102" s="17"/>
      <c r="AFZ102" s="17"/>
      <c r="AGA102" s="17"/>
      <c r="AGB102" s="17"/>
      <c r="AGC102" s="17"/>
      <c r="AGD102" s="17"/>
      <c r="AGE102" s="17"/>
      <c r="AGF102" s="17"/>
      <c r="AGG102" s="17"/>
      <c r="AGH102" s="17"/>
      <c r="AGI102" s="17"/>
      <c r="AGJ102" s="17"/>
      <c r="AGK102" s="17"/>
      <c r="AGL102" s="17"/>
      <c r="AGM102" s="17"/>
      <c r="AGN102" s="17"/>
      <c r="AGO102" s="17"/>
      <c r="AGP102" s="17"/>
      <c r="AGQ102" s="17"/>
      <c r="AGR102" s="17"/>
      <c r="AGS102" s="17"/>
      <c r="AGT102" s="17"/>
      <c r="AGU102" s="17"/>
      <c r="AGV102" s="17"/>
      <c r="AGW102" s="17"/>
      <c r="AGX102" s="17"/>
      <c r="AGY102" s="17"/>
      <c r="AGZ102" s="17"/>
      <c r="AHA102" s="17"/>
      <c r="AHB102" s="17"/>
      <c r="AHC102" s="17"/>
      <c r="AHD102" s="17"/>
      <c r="AHE102" s="17"/>
      <c r="AHF102" s="17"/>
      <c r="AHG102" s="17"/>
      <c r="AHH102" s="17"/>
      <c r="AHI102" s="17"/>
      <c r="AHJ102" s="17"/>
      <c r="AHK102" s="17"/>
      <c r="AHL102" s="17"/>
      <c r="AHM102" s="17"/>
      <c r="AHN102" s="17"/>
      <c r="AHO102" s="17"/>
      <c r="AHP102" s="17"/>
      <c r="AHQ102" s="17"/>
      <c r="AHR102" s="17"/>
      <c r="AHS102" s="17"/>
      <c r="AHT102" s="17"/>
      <c r="AHU102" s="17"/>
      <c r="AHV102" s="17"/>
      <c r="AHW102" s="17"/>
      <c r="AHX102" s="17"/>
      <c r="AHY102" s="17"/>
      <c r="AHZ102" s="17"/>
      <c r="AIA102" s="17"/>
      <c r="AIB102" s="17"/>
      <c r="AIC102" s="17"/>
      <c r="AID102" s="17"/>
      <c r="AIE102" s="17"/>
      <c r="AIF102" s="17"/>
      <c r="AIG102" s="17"/>
      <c r="AIH102" s="17"/>
      <c r="AII102" s="17"/>
      <c r="AIJ102" s="17"/>
      <c r="AIK102" s="17"/>
      <c r="AIL102" s="17"/>
      <c r="AIM102" s="17"/>
      <c r="AIN102" s="17"/>
      <c r="AIO102" s="17"/>
      <c r="AIP102" s="17"/>
      <c r="AIQ102" s="17"/>
      <c r="AIR102" s="17"/>
      <c r="AIS102" s="17"/>
      <c r="AIT102" s="17"/>
      <c r="AIU102" s="17"/>
      <c r="AIV102" s="17"/>
      <c r="AIW102" s="17"/>
      <c r="AIX102" s="17"/>
      <c r="AIY102" s="17"/>
      <c r="AIZ102" s="17"/>
      <c r="AJA102" s="17"/>
      <c r="AJB102" s="17"/>
      <c r="AJC102" s="17"/>
      <c r="AJD102" s="17"/>
      <c r="AJE102" s="17"/>
      <c r="AJF102" s="17"/>
      <c r="AJG102" s="17"/>
      <c r="AJH102" s="17"/>
      <c r="AJI102" s="17"/>
      <c r="AJJ102" s="17"/>
      <c r="AJK102" s="17"/>
      <c r="AJL102" s="17"/>
      <c r="AJM102" s="17"/>
      <c r="AJN102" s="17"/>
      <c r="AJO102" s="17"/>
      <c r="AJP102" s="17"/>
      <c r="AJQ102" s="17"/>
      <c r="AJR102" s="17"/>
      <c r="AJS102" s="17"/>
      <c r="AJT102" s="17"/>
      <c r="AJU102" s="17"/>
      <c r="AJV102" s="17"/>
      <c r="AJW102" s="17"/>
      <c r="AJX102" s="17"/>
      <c r="AJY102" s="17"/>
      <c r="AJZ102" s="17"/>
      <c r="AKA102" s="17"/>
      <c r="AKB102" s="17"/>
      <c r="AKC102" s="17"/>
      <c r="AKD102" s="17"/>
      <c r="AKE102" s="17"/>
      <c r="AKF102" s="17"/>
      <c r="AKG102" s="17"/>
      <c r="AKH102" s="17"/>
      <c r="AKI102" s="17"/>
      <c r="AKJ102" s="17"/>
      <c r="AKK102" s="17"/>
      <c r="AKL102" s="17"/>
      <c r="AKM102" s="17"/>
      <c r="AKN102" s="17"/>
      <c r="AKO102" s="17"/>
      <c r="AKP102" s="17"/>
      <c r="AKQ102" s="17"/>
      <c r="AKR102" s="17"/>
      <c r="AKS102" s="17"/>
      <c r="AKT102" s="17"/>
      <c r="AKU102" s="17"/>
      <c r="AKV102" s="17"/>
      <c r="AKW102" s="17"/>
      <c r="AKX102" s="17"/>
      <c r="AKY102" s="17"/>
      <c r="AKZ102" s="17"/>
      <c r="ALA102" s="17"/>
      <c r="ALB102" s="17"/>
      <c r="ALC102" s="17"/>
      <c r="ALD102" s="17"/>
      <c r="ALE102" s="17"/>
      <c r="ALF102" s="17"/>
      <c r="ALG102" s="17"/>
      <c r="ALH102" s="17"/>
      <c r="ALI102" s="17"/>
      <c r="ALJ102" s="17"/>
      <c r="ALK102" s="17"/>
      <c r="ALL102" s="17"/>
      <c r="ALM102" s="17"/>
      <c r="ALN102" s="17"/>
      <c r="ALO102" s="17"/>
      <c r="ALP102" s="17"/>
      <c r="ALQ102" s="17"/>
      <c r="ALR102" s="17"/>
      <c r="ALS102" s="17"/>
      <c r="ALT102" s="17"/>
      <c r="ALU102" s="17"/>
    </row>
    <row r="103" spans="1:1009">
      <c r="N103" s="19" t="s">
        <v>371</v>
      </c>
      <c r="O103" s="20" t="s">
        <v>31</v>
      </c>
      <c r="P103" s="21">
        <v>1</v>
      </c>
      <c r="Q103" s="127">
        <v>0.12</v>
      </c>
      <c r="R103" s="21">
        <v>2.94</v>
      </c>
      <c r="S103" s="22">
        <v>0.3</v>
      </c>
      <c r="T103" s="21">
        <f t="shared" si="3"/>
        <v>0.72</v>
      </c>
      <c r="U103" s="22"/>
      <c r="V103" s="21"/>
      <c r="W103" s="25">
        <f t="shared" si="4"/>
        <v>2.1168</v>
      </c>
      <c r="X103" s="26">
        <f t="shared" si="2"/>
        <v>2.1168</v>
      </c>
      <c r="Y103" s="135"/>
      <c r="Z103" s="115"/>
    </row>
    <row r="104" spans="1:1009">
      <c r="N104" s="19" t="s">
        <v>372</v>
      </c>
      <c r="O104" s="20" t="s">
        <v>31</v>
      </c>
      <c r="P104" s="21">
        <v>1</v>
      </c>
      <c r="Q104" s="127">
        <v>0.12</v>
      </c>
      <c r="R104" s="21">
        <v>1.22</v>
      </c>
      <c r="S104" s="22">
        <v>0.3</v>
      </c>
      <c r="T104" s="21">
        <f t="shared" si="3"/>
        <v>0.72</v>
      </c>
      <c r="U104" s="22"/>
      <c r="V104" s="21"/>
      <c r="W104" s="25">
        <f t="shared" si="4"/>
        <v>0.87839999999999996</v>
      </c>
      <c r="X104" s="26">
        <f t="shared" si="2"/>
        <v>0.87839999999999996</v>
      </c>
      <c r="Y104" s="135"/>
      <c r="Z104" s="115"/>
    </row>
    <row r="105" spans="1:1009" ht="15.75">
      <c r="B105" s="345" t="s">
        <v>346</v>
      </c>
      <c r="C105" s="345"/>
      <c r="D105" s="345"/>
      <c r="E105" s="116"/>
      <c r="F105" s="116"/>
      <c r="G105" s="116"/>
      <c r="H105" s="116"/>
      <c r="I105" s="116"/>
      <c r="J105" s="116"/>
      <c r="K105" s="116"/>
      <c r="L105" s="116"/>
      <c r="N105" s="147" t="s">
        <v>373</v>
      </c>
      <c r="O105" s="20" t="s">
        <v>31</v>
      </c>
      <c r="P105" s="21">
        <v>1</v>
      </c>
      <c r="Q105" s="127">
        <v>0.12</v>
      </c>
      <c r="R105" s="21">
        <v>6.54</v>
      </c>
      <c r="S105" s="22">
        <v>0.3</v>
      </c>
      <c r="T105" s="21">
        <f t="shared" si="3"/>
        <v>0.72</v>
      </c>
      <c r="U105" s="22"/>
      <c r="V105" s="21"/>
      <c r="W105" s="25">
        <f t="shared" si="4"/>
        <v>4.7088000000000001</v>
      </c>
      <c r="X105" s="26">
        <f t="shared" si="2"/>
        <v>4.7088000000000001</v>
      </c>
      <c r="Y105" s="135"/>
      <c r="Z105" s="115"/>
    </row>
    <row r="106" spans="1:1009">
      <c r="B106" s="350" t="s">
        <v>347</v>
      </c>
      <c r="C106" s="350" t="s">
        <v>302</v>
      </c>
      <c r="D106" s="350" t="s">
        <v>348</v>
      </c>
      <c r="E106" s="117"/>
      <c r="F106" s="118"/>
      <c r="G106" s="118"/>
      <c r="H106" s="118"/>
      <c r="I106" s="118"/>
      <c r="J106" s="118"/>
      <c r="K106" s="118"/>
      <c r="L106" s="118"/>
      <c r="N106" s="147" t="s">
        <v>374</v>
      </c>
      <c r="O106" s="20" t="s">
        <v>31</v>
      </c>
      <c r="P106" s="21">
        <v>1</v>
      </c>
      <c r="Q106" s="127">
        <v>0.12</v>
      </c>
      <c r="R106" s="21">
        <v>4.1500000000000004</v>
      </c>
      <c r="S106" s="22">
        <v>0.3</v>
      </c>
      <c r="T106" s="21">
        <f t="shared" si="3"/>
        <v>0.72</v>
      </c>
      <c r="U106" s="22"/>
      <c r="V106" s="21"/>
      <c r="W106" s="25">
        <f t="shared" si="4"/>
        <v>2.988</v>
      </c>
      <c r="X106" s="26">
        <f t="shared" si="2"/>
        <v>2.988</v>
      </c>
      <c r="Y106" s="135"/>
      <c r="Z106" s="115"/>
    </row>
    <row r="107" spans="1:1009">
      <c r="B107" s="350"/>
      <c r="C107" s="350"/>
      <c r="D107" s="350"/>
      <c r="E107" s="117"/>
      <c r="F107" s="118"/>
      <c r="G107" s="118"/>
      <c r="H107" s="118"/>
      <c r="I107" s="118"/>
      <c r="J107" s="118"/>
      <c r="K107" s="118"/>
      <c r="L107" s="118"/>
      <c r="N107" s="147" t="s">
        <v>375</v>
      </c>
      <c r="O107" s="20" t="s">
        <v>31</v>
      </c>
      <c r="P107" s="21">
        <v>1</v>
      </c>
      <c r="Q107" s="127">
        <v>0.12</v>
      </c>
      <c r="R107" s="21">
        <v>1.76</v>
      </c>
      <c r="S107" s="22">
        <v>0.3</v>
      </c>
      <c r="T107" s="21">
        <f t="shared" si="3"/>
        <v>0.72</v>
      </c>
      <c r="U107" s="22"/>
      <c r="V107" s="21"/>
      <c r="W107" s="25">
        <f t="shared" si="4"/>
        <v>1.2671999999999999</v>
      </c>
      <c r="X107" s="26">
        <f t="shared" si="2"/>
        <v>1.2671999999999999</v>
      </c>
      <c r="Y107" s="135"/>
      <c r="Z107" s="115"/>
    </row>
    <row r="108" spans="1:1009" ht="21" customHeight="1">
      <c r="B108" s="137" t="s">
        <v>386</v>
      </c>
      <c r="C108" s="124" t="s">
        <v>31</v>
      </c>
      <c r="D108" s="139">
        <f>X108</f>
        <v>65.566800000000015</v>
      </c>
      <c r="E108" s="122"/>
      <c r="F108" s="122"/>
      <c r="G108" s="122"/>
      <c r="H108" s="122"/>
      <c r="I108" s="132"/>
      <c r="J108" s="133"/>
      <c r="K108" s="134"/>
      <c r="L108" s="134"/>
      <c r="N108" s="343" t="s">
        <v>387</v>
      </c>
      <c r="O108" s="344"/>
      <c r="P108" s="344"/>
      <c r="Q108" s="344"/>
      <c r="R108" s="344"/>
      <c r="S108" s="344"/>
      <c r="T108" s="344"/>
      <c r="U108" s="344"/>
      <c r="V108" s="344"/>
      <c r="W108" s="346"/>
      <c r="X108" s="36">
        <f>SUM(X97:X107)</f>
        <v>65.566800000000015</v>
      </c>
    </row>
    <row r="109" spans="1:1009" ht="21" customHeight="1">
      <c r="B109" s="137" t="s">
        <v>388</v>
      </c>
      <c r="C109" s="124" t="s">
        <v>31</v>
      </c>
      <c r="D109" s="139">
        <f>L88</f>
        <v>41.542200000000001</v>
      </c>
      <c r="E109" s="126"/>
      <c r="F109" s="126"/>
      <c r="G109" s="126"/>
      <c r="H109" s="126"/>
      <c r="I109" s="126"/>
      <c r="J109" s="126"/>
      <c r="K109" s="126"/>
      <c r="L109" s="134"/>
    </row>
    <row r="110" spans="1:1009" ht="21" customHeight="1">
      <c r="B110" s="137" t="s">
        <v>389</v>
      </c>
      <c r="C110" s="124" t="s">
        <v>60</v>
      </c>
      <c r="D110" s="139">
        <f>L81+X91</f>
        <v>11.062417499999999</v>
      </c>
      <c r="N110" s="347" t="s">
        <v>376</v>
      </c>
      <c r="O110" s="348"/>
      <c r="P110" s="348"/>
      <c r="Q110" s="348"/>
      <c r="R110" s="348"/>
      <c r="S110" s="348"/>
      <c r="T110" s="348"/>
      <c r="U110" s="348"/>
      <c r="V110" s="348"/>
      <c r="W110" s="348"/>
      <c r="X110" s="349"/>
    </row>
    <row r="111" spans="1:1009" ht="21" customHeight="1">
      <c r="B111" s="137" t="s">
        <v>390</v>
      </c>
      <c r="C111" s="138" t="s">
        <v>338</v>
      </c>
      <c r="D111" s="139">
        <f>L102+X140</f>
        <v>146.11892533333335</v>
      </c>
      <c r="N111" s="18" t="s">
        <v>377</v>
      </c>
      <c r="O111" s="18" t="s">
        <v>302</v>
      </c>
      <c r="P111" s="18" t="s">
        <v>303</v>
      </c>
      <c r="Q111" s="18" t="s">
        <v>304</v>
      </c>
      <c r="R111" s="18" t="s">
        <v>305</v>
      </c>
      <c r="S111" s="18" t="s">
        <v>307</v>
      </c>
      <c r="T111" s="18" t="s">
        <v>378</v>
      </c>
      <c r="U111" s="18" t="s">
        <v>333</v>
      </c>
      <c r="V111" s="18" t="s">
        <v>334</v>
      </c>
      <c r="W111" s="18" t="s">
        <v>335</v>
      </c>
      <c r="X111" s="18" t="s">
        <v>311</v>
      </c>
    </row>
    <row r="112" spans="1:1009" ht="21" customHeight="1">
      <c r="B112" s="137" t="s">
        <v>351</v>
      </c>
      <c r="C112" s="138" t="s">
        <v>338</v>
      </c>
      <c r="D112" s="139">
        <f>L95+X124</f>
        <v>353.96919800000006</v>
      </c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</row>
    <row r="113" spans="2:28" ht="21" customHeight="1">
      <c r="B113" s="140"/>
      <c r="C113" s="140"/>
      <c r="D113" s="141"/>
      <c r="E113" s="140"/>
      <c r="N113" s="145" t="s">
        <v>361</v>
      </c>
      <c r="O113" s="20" t="s">
        <v>60</v>
      </c>
      <c r="P113" s="21">
        <v>3</v>
      </c>
      <c r="Q113" s="127"/>
      <c r="R113" s="21">
        <f>7.06+0.1</f>
        <v>7.1599999999999993</v>
      </c>
      <c r="S113" s="22">
        <f>(R113*T113)*P113</f>
        <v>85.919999999999987</v>
      </c>
      <c r="T113" s="21">
        <v>4</v>
      </c>
      <c r="U113" s="127">
        <v>0.61699999999999999</v>
      </c>
      <c r="V113" s="128">
        <v>0.1</v>
      </c>
      <c r="W113" s="25">
        <f>(S113*U113)*(1+V113)</f>
        <v>58.313903999999994</v>
      </c>
      <c r="X113" s="26">
        <f>W113</f>
        <v>58.313903999999994</v>
      </c>
      <c r="Z113" s="15">
        <f>R113*T113*P113</f>
        <v>85.919999999999987</v>
      </c>
      <c r="AA113" s="15">
        <f>Z113*U113</f>
        <v>53.01263999999999</v>
      </c>
      <c r="AB113" s="15">
        <f>AA113*(1+V113)</f>
        <v>58.313903999999994</v>
      </c>
    </row>
    <row r="114" spans="2:28" ht="21" customHeight="1">
      <c r="B114" s="140"/>
      <c r="C114" s="140"/>
      <c r="D114" s="141"/>
      <c r="E114" s="140"/>
      <c r="N114" s="145" t="s">
        <v>362</v>
      </c>
      <c r="O114" s="20" t="s">
        <v>60</v>
      </c>
      <c r="P114" s="21">
        <v>3</v>
      </c>
      <c r="Q114" s="127"/>
      <c r="R114" s="21">
        <f>8.65+0.1</f>
        <v>8.75</v>
      </c>
      <c r="S114" s="22">
        <f t="shared" ref="S114:S123" si="5">(R114*T114)*P114</f>
        <v>105</v>
      </c>
      <c r="T114" s="21">
        <v>4</v>
      </c>
      <c r="U114" s="127">
        <v>0.61699999999999999</v>
      </c>
      <c r="V114" s="128">
        <v>0.1</v>
      </c>
      <c r="W114" s="25">
        <f t="shared" ref="W114:W123" si="6">(S114*U114)*(1+V114)</f>
        <v>71.263500000000008</v>
      </c>
      <c r="X114" s="26">
        <f t="shared" ref="X114:X123" si="7">W114</f>
        <v>71.263500000000008</v>
      </c>
      <c r="Z114" s="15">
        <f t="shared" ref="Z114:Z123" si="8">R114*T114*P114</f>
        <v>105</v>
      </c>
      <c r="AA114" s="15">
        <f t="shared" ref="AA114:AA123" si="9">Z114*U114</f>
        <v>64.784999999999997</v>
      </c>
      <c r="AB114" s="15">
        <f t="shared" ref="AB114:AB123" si="10">AA114*(1+V114)</f>
        <v>71.263500000000008</v>
      </c>
    </row>
    <row r="115" spans="2:28" ht="21" customHeight="1">
      <c r="B115" s="140"/>
      <c r="C115" s="140"/>
      <c r="D115" s="141"/>
      <c r="E115" s="140"/>
      <c r="N115" s="146" t="s">
        <v>363</v>
      </c>
      <c r="O115" s="20" t="s">
        <v>60</v>
      </c>
      <c r="P115" s="21">
        <v>1</v>
      </c>
      <c r="Q115" s="127"/>
      <c r="R115" s="21">
        <f>7.63+0.1</f>
        <v>7.7299999999999995</v>
      </c>
      <c r="S115" s="22">
        <f t="shared" si="5"/>
        <v>30.919999999999998</v>
      </c>
      <c r="T115" s="21">
        <v>4</v>
      </c>
      <c r="U115" s="127">
        <v>0.61699999999999999</v>
      </c>
      <c r="V115" s="128">
        <v>0.1</v>
      </c>
      <c r="W115" s="25">
        <f t="shared" si="6"/>
        <v>20.985403999999999</v>
      </c>
      <c r="X115" s="26">
        <f t="shared" si="7"/>
        <v>20.985403999999999</v>
      </c>
      <c r="Z115" s="15">
        <f t="shared" si="8"/>
        <v>30.919999999999998</v>
      </c>
      <c r="AA115" s="15">
        <f t="shared" si="9"/>
        <v>19.077639999999999</v>
      </c>
      <c r="AB115" s="15">
        <f t="shared" si="10"/>
        <v>20.985403999999999</v>
      </c>
    </row>
    <row r="116" spans="2:28" ht="21" customHeight="1">
      <c r="B116" s="140"/>
      <c r="C116" s="140"/>
      <c r="D116" s="141"/>
      <c r="E116" s="140"/>
      <c r="N116" s="146" t="s">
        <v>364</v>
      </c>
      <c r="O116" s="20" t="s">
        <v>60</v>
      </c>
      <c r="P116" s="21">
        <v>1</v>
      </c>
      <c r="Q116" s="127"/>
      <c r="R116" s="21">
        <f>4.94+0.1</f>
        <v>5.04</v>
      </c>
      <c r="S116" s="22">
        <f t="shared" si="5"/>
        <v>20.16</v>
      </c>
      <c r="T116" s="21">
        <v>4</v>
      </c>
      <c r="U116" s="127">
        <v>0.61699999999999999</v>
      </c>
      <c r="V116" s="128">
        <v>0.1</v>
      </c>
      <c r="W116" s="25">
        <f t="shared" si="6"/>
        <v>13.682592000000001</v>
      </c>
      <c r="X116" s="26">
        <f t="shared" si="7"/>
        <v>13.682592000000001</v>
      </c>
      <c r="Z116" s="15">
        <f t="shared" si="8"/>
        <v>20.16</v>
      </c>
      <c r="AA116" s="15">
        <f t="shared" si="9"/>
        <v>12.43872</v>
      </c>
      <c r="AB116" s="15">
        <f t="shared" si="10"/>
        <v>13.682592000000001</v>
      </c>
    </row>
    <row r="117" spans="2:28" ht="21" customHeight="1">
      <c r="B117" s="140"/>
      <c r="C117" s="140"/>
      <c r="D117" s="141"/>
      <c r="E117" s="140"/>
      <c r="N117" s="146" t="s">
        <v>366</v>
      </c>
      <c r="O117" s="20" t="s">
        <v>60</v>
      </c>
      <c r="P117" s="21">
        <v>1</v>
      </c>
      <c r="Q117" s="127"/>
      <c r="R117" s="21">
        <f>2.31+0.1</f>
        <v>2.41</v>
      </c>
      <c r="S117" s="22">
        <f t="shared" si="5"/>
        <v>9.64</v>
      </c>
      <c r="T117" s="21">
        <v>4</v>
      </c>
      <c r="U117" s="127">
        <v>0.61699999999999999</v>
      </c>
      <c r="V117" s="128">
        <v>0.1</v>
      </c>
      <c r="W117" s="25">
        <f t="shared" si="6"/>
        <v>6.5426680000000008</v>
      </c>
      <c r="X117" s="26">
        <f t="shared" si="7"/>
        <v>6.5426680000000008</v>
      </c>
      <c r="Z117" s="15">
        <f t="shared" si="8"/>
        <v>9.64</v>
      </c>
      <c r="AA117" s="15">
        <f t="shared" si="9"/>
        <v>5.9478800000000005</v>
      </c>
      <c r="AB117" s="15">
        <f t="shared" si="10"/>
        <v>6.5426680000000008</v>
      </c>
    </row>
    <row r="118" spans="2:28" ht="21" customHeight="1">
      <c r="B118" s="142"/>
      <c r="C118" s="143"/>
      <c r="D118" s="141"/>
      <c r="E118" s="140"/>
      <c r="N118" s="19" t="s">
        <v>370</v>
      </c>
      <c r="O118" s="20" t="s">
        <v>60</v>
      </c>
      <c r="P118" s="21">
        <v>1</v>
      </c>
      <c r="Q118" s="149"/>
      <c r="R118" s="29">
        <f>4.59+0.1</f>
        <v>4.6899999999999995</v>
      </c>
      <c r="S118" s="22">
        <f t="shared" si="5"/>
        <v>18.759999999999998</v>
      </c>
      <c r="T118" s="21">
        <v>4</v>
      </c>
      <c r="U118" s="127">
        <v>0.61699999999999999</v>
      </c>
      <c r="V118" s="128">
        <v>0.1</v>
      </c>
      <c r="W118" s="25">
        <f t="shared" si="6"/>
        <v>12.732412</v>
      </c>
      <c r="X118" s="26">
        <f t="shared" si="7"/>
        <v>12.732412</v>
      </c>
      <c r="Z118" s="15">
        <f t="shared" si="8"/>
        <v>18.759999999999998</v>
      </c>
      <c r="AA118" s="15">
        <f t="shared" si="9"/>
        <v>11.574919999999999</v>
      </c>
      <c r="AB118" s="15">
        <f t="shared" si="10"/>
        <v>12.732412</v>
      </c>
    </row>
    <row r="119" spans="2:28">
      <c r="B119" s="142"/>
      <c r="C119" s="143"/>
      <c r="D119" s="141"/>
      <c r="E119" s="140"/>
      <c r="N119" s="19" t="s">
        <v>371</v>
      </c>
      <c r="O119" s="20" t="s">
        <v>60</v>
      </c>
      <c r="P119" s="21">
        <v>1</v>
      </c>
      <c r="Q119" s="127"/>
      <c r="R119" s="21">
        <f>2.94+0.1</f>
        <v>3.04</v>
      </c>
      <c r="S119" s="22">
        <f t="shared" si="5"/>
        <v>12.16</v>
      </c>
      <c r="T119" s="21">
        <v>4</v>
      </c>
      <c r="U119" s="127">
        <v>0.61699999999999999</v>
      </c>
      <c r="V119" s="128">
        <v>0.1</v>
      </c>
      <c r="W119" s="25">
        <f t="shared" si="6"/>
        <v>8.2529920000000008</v>
      </c>
      <c r="X119" s="26">
        <f t="shared" si="7"/>
        <v>8.2529920000000008</v>
      </c>
      <c r="Z119" s="15">
        <f t="shared" si="8"/>
        <v>12.16</v>
      </c>
      <c r="AA119" s="15">
        <f t="shared" si="9"/>
        <v>7.5027200000000001</v>
      </c>
      <c r="AB119" s="15">
        <f t="shared" si="10"/>
        <v>8.2529920000000008</v>
      </c>
    </row>
    <row r="120" spans="2:28">
      <c r="B120" s="140"/>
      <c r="C120" s="140"/>
      <c r="D120" s="140"/>
      <c r="E120" s="140"/>
      <c r="N120" s="19" t="s">
        <v>372</v>
      </c>
      <c r="O120" s="20" t="s">
        <v>60</v>
      </c>
      <c r="P120" s="21">
        <v>1</v>
      </c>
      <c r="Q120" s="127"/>
      <c r="R120" s="21">
        <f>1.22+0.1</f>
        <v>1.32</v>
      </c>
      <c r="S120" s="22">
        <f t="shared" si="5"/>
        <v>5.28</v>
      </c>
      <c r="T120" s="21">
        <v>4</v>
      </c>
      <c r="U120" s="127">
        <v>0.61699999999999999</v>
      </c>
      <c r="V120" s="128">
        <v>0.1</v>
      </c>
      <c r="W120" s="25">
        <f t="shared" si="6"/>
        <v>3.5835360000000005</v>
      </c>
      <c r="X120" s="26">
        <f t="shared" si="7"/>
        <v>3.5835360000000005</v>
      </c>
      <c r="Z120" s="15">
        <f t="shared" si="8"/>
        <v>5.28</v>
      </c>
      <c r="AA120" s="15">
        <f t="shared" si="9"/>
        <v>3.2577600000000002</v>
      </c>
      <c r="AB120" s="15">
        <f t="shared" si="10"/>
        <v>3.5835360000000005</v>
      </c>
    </row>
    <row r="121" spans="2:28">
      <c r="B121" s="140"/>
      <c r="C121" s="140"/>
      <c r="D121" s="140"/>
      <c r="E121" s="140"/>
      <c r="N121" s="147" t="s">
        <v>373</v>
      </c>
      <c r="O121" s="20" t="s">
        <v>60</v>
      </c>
      <c r="P121" s="21">
        <v>1</v>
      </c>
      <c r="Q121" s="127"/>
      <c r="R121" s="21">
        <f>6.54+0.1</f>
        <v>6.64</v>
      </c>
      <c r="S121" s="22">
        <f t="shared" si="5"/>
        <v>26.56</v>
      </c>
      <c r="T121" s="21">
        <v>4</v>
      </c>
      <c r="U121" s="127">
        <v>0.61699999999999999</v>
      </c>
      <c r="V121" s="128">
        <v>0.1</v>
      </c>
      <c r="W121" s="25">
        <f t="shared" si="6"/>
        <v>18.026271999999999</v>
      </c>
      <c r="X121" s="26">
        <f t="shared" si="7"/>
        <v>18.026271999999999</v>
      </c>
      <c r="Z121" s="15">
        <f t="shared" si="8"/>
        <v>26.56</v>
      </c>
      <c r="AA121" s="15">
        <f t="shared" si="9"/>
        <v>16.387519999999999</v>
      </c>
      <c r="AB121" s="15">
        <f t="shared" si="10"/>
        <v>18.026271999999999</v>
      </c>
    </row>
    <row r="122" spans="2:28">
      <c r="N122" s="147" t="s">
        <v>374</v>
      </c>
      <c r="O122" s="20" t="s">
        <v>60</v>
      </c>
      <c r="P122" s="21">
        <v>1</v>
      </c>
      <c r="Q122" s="127"/>
      <c r="R122" s="21">
        <f>4.15+0.1</f>
        <v>4.25</v>
      </c>
      <c r="S122" s="22">
        <f t="shared" si="5"/>
        <v>17</v>
      </c>
      <c r="T122" s="21">
        <v>4</v>
      </c>
      <c r="U122" s="127">
        <v>0.61699999999999999</v>
      </c>
      <c r="V122" s="128">
        <v>0.1</v>
      </c>
      <c r="W122" s="25">
        <f t="shared" si="6"/>
        <v>11.537900000000002</v>
      </c>
      <c r="X122" s="26">
        <f t="shared" si="7"/>
        <v>11.537900000000002</v>
      </c>
      <c r="Z122" s="15">
        <f t="shared" si="8"/>
        <v>17</v>
      </c>
      <c r="AA122" s="15">
        <f t="shared" si="9"/>
        <v>10.489000000000001</v>
      </c>
      <c r="AB122" s="15">
        <f t="shared" si="10"/>
        <v>11.537900000000002</v>
      </c>
    </row>
    <row r="123" spans="2:28">
      <c r="N123" s="147" t="s">
        <v>375</v>
      </c>
      <c r="O123" s="20" t="s">
        <v>60</v>
      </c>
      <c r="P123" s="21">
        <v>1</v>
      </c>
      <c r="Q123" s="127"/>
      <c r="R123" s="21">
        <f>1.76+0.1</f>
        <v>1.86</v>
      </c>
      <c r="S123" s="22">
        <f t="shared" si="5"/>
        <v>7.44</v>
      </c>
      <c r="T123" s="21">
        <v>4</v>
      </c>
      <c r="U123" s="127">
        <v>0.61699999999999999</v>
      </c>
      <c r="V123" s="128">
        <v>0.1</v>
      </c>
      <c r="W123" s="25">
        <f t="shared" si="6"/>
        <v>5.0495280000000005</v>
      </c>
      <c r="X123" s="26">
        <f t="shared" si="7"/>
        <v>5.0495280000000005</v>
      </c>
      <c r="Z123" s="15">
        <f t="shared" si="8"/>
        <v>7.44</v>
      </c>
      <c r="AA123" s="15">
        <f t="shared" si="9"/>
        <v>4.5904800000000003</v>
      </c>
      <c r="AB123" s="15">
        <f t="shared" si="10"/>
        <v>5.0495280000000005</v>
      </c>
    </row>
    <row r="124" spans="2:28">
      <c r="N124" s="343" t="s">
        <v>339</v>
      </c>
      <c r="O124" s="344"/>
      <c r="P124" s="344"/>
      <c r="Q124" s="344"/>
      <c r="R124" s="344"/>
      <c r="S124" s="344"/>
      <c r="T124" s="344"/>
      <c r="U124" s="344"/>
      <c r="V124" s="344"/>
      <c r="W124" s="346"/>
      <c r="X124" s="36">
        <f>SUM(X113:X123)</f>
        <v>229.97070800000003</v>
      </c>
    </row>
    <row r="127" spans="2:28" ht="15.75">
      <c r="N127" s="347" t="s">
        <v>391</v>
      </c>
      <c r="O127" s="348"/>
      <c r="P127" s="348"/>
      <c r="Q127" s="348"/>
      <c r="R127" s="348"/>
      <c r="S127" s="348"/>
      <c r="T127" s="348"/>
      <c r="U127" s="348"/>
      <c r="V127" s="348"/>
      <c r="W127" s="348"/>
      <c r="X127" s="349"/>
    </row>
    <row r="128" spans="2:28" ht="25.5">
      <c r="N128" s="18" t="s">
        <v>382</v>
      </c>
      <c r="O128" s="18" t="s">
        <v>302</v>
      </c>
      <c r="P128" s="18" t="s">
        <v>303</v>
      </c>
      <c r="Q128" s="18" t="s">
        <v>304</v>
      </c>
      <c r="R128" s="18" t="s">
        <v>305</v>
      </c>
      <c r="S128" s="18" t="s">
        <v>307</v>
      </c>
      <c r="T128" s="18" t="s">
        <v>383</v>
      </c>
      <c r="U128" s="18" t="s">
        <v>384</v>
      </c>
      <c r="V128" s="18" t="s">
        <v>334</v>
      </c>
      <c r="W128" s="18" t="s">
        <v>335</v>
      </c>
      <c r="X128" s="18" t="s">
        <v>311</v>
      </c>
    </row>
    <row r="129" spans="14:24">
      <c r="N129" s="145" t="s">
        <v>361</v>
      </c>
      <c r="O129" s="20" t="s">
        <v>60</v>
      </c>
      <c r="P129" s="21">
        <v>3</v>
      </c>
      <c r="Q129" s="127"/>
      <c r="R129" s="21">
        <f>7.06+0.1</f>
        <v>7.1599999999999993</v>
      </c>
      <c r="S129" s="22">
        <f>0.25+0.25+0.07+0.07+0.1</f>
        <v>0.7400000000000001</v>
      </c>
      <c r="T129" s="21">
        <f>R129/0.15</f>
        <v>47.733333333333327</v>
      </c>
      <c r="U129" s="127">
        <v>0.154</v>
      </c>
      <c r="V129" s="128">
        <v>0.1</v>
      </c>
      <c r="W129" s="25">
        <f>(T129*U129)+(1+V129)</f>
        <v>8.4509333333333316</v>
      </c>
      <c r="X129" s="26">
        <f>W129*P129</f>
        <v>25.352799999999995</v>
      </c>
    </row>
    <row r="130" spans="14:24">
      <c r="N130" s="145" t="s">
        <v>362</v>
      </c>
      <c r="O130" s="20" t="s">
        <v>60</v>
      </c>
      <c r="P130" s="21">
        <v>3</v>
      </c>
      <c r="Q130" s="127"/>
      <c r="R130" s="21">
        <f>8.65+0.1</f>
        <v>8.75</v>
      </c>
      <c r="S130" s="22">
        <f t="shared" ref="S130:S139" si="11">0.25+0.25+0.07+0.07+0.1</f>
        <v>0.7400000000000001</v>
      </c>
      <c r="T130" s="21">
        <f t="shared" ref="T130:T139" si="12">R130/0.15</f>
        <v>58.333333333333336</v>
      </c>
      <c r="U130" s="127">
        <v>0.154</v>
      </c>
      <c r="V130" s="128">
        <v>0.1</v>
      </c>
      <c r="W130" s="25">
        <f t="shared" ref="W130:W139" si="13">(T130*U130)+(1+V130)</f>
        <v>10.083333333333334</v>
      </c>
      <c r="X130" s="26">
        <f t="shared" ref="X130:X139" si="14">W130*P130</f>
        <v>30.25</v>
      </c>
    </row>
    <row r="131" spans="14:24">
      <c r="N131" s="146" t="s">
        <v>363</v>
      </c>
      <c r="O131" s="20" t="s">
        <v>60</v>
      </c>
      <c r="P131" s="21">
        <v>1</v>
      </c>
      <c r="Q131" s="127"/>
      <c r="R131" s="21">
        <f>7.63+0.1</f>
        <v>7.7299999999999995</v>
      </c>
      <c r="S131" s="22">
        <f t="shared" si="11"/>
        <v>0.7400000000000001</v>
      </c>
      <c r="T131" s="21">
        <f t="shared" si="12"/>
        <v>51.533333333333331</v>
      </c>
      <c r="U131" s="127">
        <v>0.154</v>
      </c>
      <c r="V131" s="128">
        <v>0.1</v>
      </c>
      <c r="W131" s="25">
        <f t="shared" si="13"/>
        <v>9.0361333333333338</v>
      </c>
      <c r="X131" s="26">
        <f t="shared" si="14"/>
        <v>9.0361333333333338</v>
      </c>
    </row>
    <row r="132" spans="14:24">
      <c r="N132" s="146" t="s">
        <v>364</v>
      </c>
      <c r="O132" s="20" t="s">
        <v>60</v>
      </c>
      <c r="P132" s="21">
        <v>1</v>
      </c>
      <c r="Q132" s="127"/>
      <c r="R132" s="21">
        <f>4.94+0.1</f>
        <v>5.04</v>
      </c>
      <c r="S132" s="22">
        <f t="shared" si="11"/>
        <v>0.7400000000000001</v>
      </c>
      <c r="T132" s="21">
        <f t="shared" si="12"/>
        <v>33.6</v>
      </c>
      <c r="U132" s="127">
        <v>0.154</v>
      </c>
      <c r="V132" s="128">
        <v>0.1</v>
      </c>
      <c r="W132" s="25">
        <f t="shared" si="13"/>
        <v>6.2744</v>
      </c>
      <c r="X132" s="26">
        <f t="shared" si="14"/>
        <v>6.2744</v>
      </c>
    </row>
    <row r="133" spans="14:24">
      <c r="N133" s="146" t="s">
        <v>366</v>
      </c>
      <c r="O133" s="20" t="s">
        <v>60</v>
      </c>
      <c r="P133" s="21">
        <v>1</v>
      </c>
      <c r="Q133" s="127"/>
      <c r="R133" s="21">
        <f>2.31+0.1</f>
        <v>2.41</v>
      </c>
      <c r="S133" s="22">
        <f t="shared" si="11"/>
        <v>0.7400000000000001</v>
      </c>
      <c r="T133" s="21">
        <f t="shared" si="12"/>
        <v>16.06666666666667</v>
      </c>
      <c r="U133" s="127">
        <v>0.154</v>
      </c>
      <c r="V133" s="128">
        <v>0.1</v>
      </c>
      <c r="W133" s="25">
        <f t="shared" si="13"/>
        <v>3.5742666666666674</v>
      </c>
      <c r="X133" s="26">
        <f t="shared" si="14"/>
        <v>3.5742666666666674</v>
      </c>
    </row>
    <row r="134" spans="14:24">
      <c r="N134" s="19" t="s">
        <v>370</v>
      </c>
      <c r="O134" s="20" t="s">
        <v>60</v>
      </c>
      <c r="P134" s="21">
        <v>1</v>
      </c>
      <c r="Q134" s="149"/>
      <c r="R134" s="29">
        <f>4.59+0.1</f>
        <v>4.6899999999999995</v>
      </c>
      <c r="S134" s="22">
        <f t="shared" si="11"/>
        <v>0.7400000000000001</v>
      </c>
      <c r="T134" s="21">
        <f t="shared" si="12"/>
        <v>31.266666666666666</v>
      </c>
      <c r="U134" s="127">
        <v>0.154</v>
      </c>
      <c r="V134" s="128">
        <v>0.1</v>
      </c>
      <c r="W134" s="25">
        <f t="shared" si="13"/>
        <v>5.9150666666666663</v>
      </c>
      <c r="X134" s="26">
        <f t="shared" si="14"/>
        <v>5.9150666666666663</v>
      </c>
    </row>
    <row r="135" spans="14:24">
      <c r="N135" s="19" t="s">
        <v>371</v>
      </c>
      <c r="O135" s="20" t="s">
        <v>60</v>
      </c>
      <c r="P135" s="21">
        <v>1</v>
      </c>
      <c r="Q135" s="127"/>
      <c r="R135" s="21">
        <f>2.94+0.1</f>
        <v>3.04</v>
      </c>
      <c r="S135" s="22">
        <f t="shared" si="11"/>
        <v>0.7400000000000001</v>
      </c>
      <c r="T135" s="21">
        <f t="shared" si="12"/>
        <v>20.266666666666669</v>
      </c>
      <c r="U135" s="127">
        <v>0.154</v>
      </c>
      <c r="V135" s="128">
        <v>0.1</v>
      </c>
      <c r="W135" s="25">
        <f t="shared" si="13"/>
        <v>4.2210666666666672</v>
      </c>
      <c r="X135" s="26">
        <f t="shared" si="14"/>
        <v>4.2210666666666672</v>
      </c>
    </row>
    <row r="136" spans="14:24">
      <c r="N136" s="19" t="s">
        <v>372</v>
      </c>
      <c r="O136" s="20" t="s">
        <v>60</v>
      </c>
      <c r="P136" s="21">
        <v>1</v>
      </c>
      <c r="Q136" s="127"/>
      <c r="R136" s="21">
        <f>1.22+0.1</f>
        <v>1.32</v>
      </c>
      <c r="S136" s="22">
        <f t="shared" si="11"/>
        <v>0.7400000000000001</v>
      </c>
      <c r="T136" s="21">
        <f t="shared" si="12"/>
        <v>8.8000000000000007</v>
      </c>
      <c r="U136" s="127">
        <v>0.154</v>
      </c>
      <c r="V136" s="128">
        <v>0.1</v>
      </c>
      <c r="W136" s="25">
        <f t="shared" si="13"/>
        <v>2.4552000000000005</v>
      </c>
      <c r="X136" s="26">
        <f t="shared" si="14"/>
        <v>2.4552000000000005</v>
      </c>
    </row>
    <row r="137" spans="14:24">
      <c r="N137" s="147" t="s">
        <v>373</v>
      </c>
      <c r="O137" s="20" t="s">
        <v>60</v>
      </c>
      <c r="P137" s="21">
        <v>1</v>
      </c>
      <c r="Q137" s="127"/>
      <c r="R137" s="21">
        <f>6.54+0.1</f>
        <v>6.64</v>
      </c>
      <c r="S137" s="22">
        <f t="shared" si="11"/>
        <v>0.7400000000000001</v>
      </c>
      <c r="T137" s="21">
        <f t="shared" si="12"/>
        <v>44.266666666666666</v>
      </c>
      <c r="U137" s="127">
        <v>0.154</v>
      </c>
      <c r="V137" s="128">
        <v>0.1</v>
      </c>
      <c r="W137" s="25">
        <f t="shared" si="13"/>
        <v>7.9170666666666669</v>
      </c>
      <c r="X137" s="26">
        <f t="shared" si="14"/>
        <v>7.9170666666666669</v>
      </c>
    </row>
    <row r="138" spans="14:24">
      <c r="N138" s="147" t="s">
        <v>374</v>
      </c>
      <c r="O138" s="20" t="s">
        <v>60</v>
      </c>
      <c r="P138" s="21">
        <v>1</v>
      </c>
      <c r="Q138" s="127"/>
      <c r="R138" s="21">
        <f>4.15+0.1</f>
        <v>4.25</v>
      </c>
      <c r="S138" s="22">
        <f t="shared" si="11"/>
        <v>0.7400000000000001</v>
      </c>
      <c r="T138" s="21">
        <f t="shared" si="12"/>
        <v>28.333333333333336</v>
      </c>
      <c r="U138" s="127">
        <v>0.154</v>
      </c>
      <c r="V138" s="128">
        <v>0.1</v>
      </c>
      <c r="W138" s="25">
        <f t="shared" si="13"/>
        <v>5.4633333333333329</v>
      </c>
      <c r="X138" s="26">
        <f t="shared" si="14"/>
        <v>5.4633333333333329</v>
      </c>
    </row>
    <row r="139" spans="14:24">
      <c r="N139" s="147" t="s">
        <v>375</v>
      </c>
      <c r="O139" s="20" t="s">
        <v>60</v>
      </c>
      <c r="P139" s="21">
        <v>1</v>
      </c>
      <c r="Q139" s="127"/>
      <c r="R139" s="21">
        <f>1.76+0.1</f>
        <v>1.86</v>
      </c>
      <c r="S139" s="22">
        <f t="shared" si="11"/>
        <v>0.7400000000000001</v>
      </c>
      <c r="T139" s="21">
        <f t="shared" si="12"/>
        <v>12.4</v>
      </c>
      <c r="U139" s="127">
        <v>0.154</v>
      </c>
      <c r="V139" s="128">
        <v>0.1</v>
      </c>
      <c r="W139" s="25">
        <f t="shared" si="13"/>
        <v>3.0095999999999998</v>
      </c>
      <c r="X139" s="26">
        <f t="shared" si="14"/>
        <v>3.0095999999999998</v>
      </c>
    </row>
    <row r="140" spans="14:24">
      <c r="N140" s="343" t="s">
        <v>339</v>
      </c>
      <c r="O140" s="344"/>
      <c r="P140" s="344"/>
      <c r="Q140" s="344"/>
      <c r="R140" s="344"/>
      <c r="S140" s="344"/>
      <c r="T140" s="344"/>
      <c r="U140" s="344"/>
      <c r="V140" s="344"/>
      <c r="W140" s="346"/>
      <c r="X140" s="36">
        <f>SUM(X129:X139)</f>
        <v>103.46893333333335</v>
      </c>
    </row>
  </sheetData>
  <mergeCells count="300">
    <mergeCell ref="B1:X2"/>
    <mergeCell ref="B74:X75"/>
    <mergeCell ref="W95:W96"/>
    <mergeCell ref="X5:X6"/>
    <mergeCell ref="X12:X13"/>
    <mergeCell ref="X19:X20"/>
    <mergeCell ref="X26:X27"/>
    <mergeCell ref="X33:X34"/>
    <mergeCell ref="X40:X41"/>
    <mergeCell ref="X47:X48"/>
    <mergeCell ref="X54:X55"/>
    <mergeCell ref="X78:X79"/>
    <mergeCell ref="X95:X96"/>
    <mergeCell ref="W5:W6"/>
    <mergeCell ref="W12:W13"/>
    <mergeCell ref="W19:W20"/>
    <mergeCell ref="W26:W27"/>
    <mergeCell ref="W33:W34"/>
    <mergeCell ref="W40:W41"/>
    <mergeCell ref="W47:W48"/>
    <mergeCell ref="W54:W55"/>
    <mergeCell ref="W78:W79"/>
    <mergeCell ref="V5:V6"/>
    <mergeCell ref="V12:V13"/>
    <mergeCell ref="V19:V20"/>
    <mergeCell ref="V26:V27"/>
    <mergeCell ref="V33:V34"/>
    <mergeCell ref="V40:V41"/>
    <mergeCell ref="V47:V48"/>
    <mergeCell ref="V54:V55"/>
    <mergeCell ref="V78:V79"/>
    <mergeCell ref="U5:U6"/>
    <mergeCell ref="U12:U13"/>
    <mergeCell ref="U19:U20"/>
    <mergeCell ref="U26:U27"/>
    <mergeCell ref="U33:U34"/>
    <mergeCell ref="U40:U41"/>
    <mergeCell ref="U47:U48"/>
    <mergeCell ref="U54:U55"/>
    <mergeCell ref="U78:U79"/>
    <mergeCell ref="T5:T6"/>
    <mergeCell ref="T12:T13"/>
    <mergeCell ref="T19:T20"/>
    <mergeCell ref="T26:T27"/>
    <mergeCell ref="T33:T34"/>
    <mergeCell ref="T40:T41"/>
    <mergeCell ref="T47:T48"/>
    <mergeCell ref="T54:T55"/>
    <mergeCell ref="T78:T79"/>
    <mergeCell ref="S5:S6"/>
    <mergeCell ref="S12:S13"/>
    <mergeCell ref="S19:S20"/>
    <mergeCell ref="S26:S27"/>
    <mergeCell ref="S33:S34"/>
    <mergeCell ref="S40:S41"/>
    <mergeCell ref="S47:S48"/>
    <mergeCell ref="S54:S55"/>
    <mergeCell ref="S78:S79"/>
    <mergeCell ref="R5:R6"/>
    <mergeCell ref="R12:R13"/>
    <mergeCell ref="R19:R20"/>
    <mergeCell ref="R26:R27"/>
    <mergeCell ref="R33:R34"/>
    <mergeCell ref="R40:R41"/>
    <mergeCell ref="R47:R48"/>
    <mergeCell ref="R54:R55"/>
    <mergeCell ref="R78:R79"/>
    <mergeCell ref="Q5:Q6"/>
    <mergeCell ref="Q12:Q13"/>
    <mergeCell ref="Q19:Q20"/>
    <mergeCell ref="Q26:Q27"/>
    <mergeCell ref="Q33:Q34"/>
    <mergeCell ref="Q40:Q41"/>
    <mergeCell ref="Q47:Q48"/>
    <mergeCell ref="Q54:Q55"/>
    <mergeCell ref="Q78:Q79"/>
    <mergeCell ref="P5:P6"/>
    <mergeCell ref="P12:P13"/>
    <mergeCell ref="P19:P20"/>
    <mergeCell ref="P26:P27"/>
    <mergeCell ref="P33:P34"/>
    <mergeCell ref="P40:P41"/>
    <mergeCell ref="P47:P48"/>
    <mergeCell ref="P54:P55"/>
    <mergeCell ref="P78:P79"/>
    <mergeCell ref="O5:O6"/>
    <mergeCell ref="O12:O13"/>
    <mergeCell ref="O19:O20"/>
    <mergeCell ref="O26:O27"/>
    <mergeCell ref="O33:O34"/>
    <mergeCell ref="O40:O41"/>
    <mergeCell ref="O47:O48"/>
    <mergeCell ref="O54:O55"/>
    <mergeCell ref="O78:O79"/>
    <mergeCell ref="L92:L93"/>
    <mergeCell ref="L99:L100"/>
    <mergeCell ref="N5:N6"/>
    <mergeCell ref="N12:N13"/>
    <mergeCell ref="N19:N20"/>
    <mergeCell ref="N26:N27"/>
    <mergeCell ref="N33:N34"/>
    <mergeCell ref="N40:N41"/>
    <mergeCell ref="N47:N48"/>
    <mergeCell ref="N54:N55"/>
    <mergeCell ref="N78:N79"/>
    <mergeCell ref="N95:N96"/>
    <mergeCell ref="L5:L6"/>
    <mergeCell ref="L12:L13"/>
    <mergeCell ref="L19:L20"/>
    <mergeCell ref="L26:L27"/>
    <mergeCell ref="L33:L34"/>
    <mergeCell ref="L40:L41"/>
    <mergeCell ref="L47:L48"/>
    <mergeCell ref="L54:L55"/>
    <mergeCell ref="L78:L79"/>
    <mergeCell ref="K19:K20"/>
    <mergeCell ref="K26:K27"/>
    <mergeCell ref="K33:K34"/>
    <mergeCell ref="K40:K41"/>
    <mergeCell ref="K47:K48"/>
    <mergeCell ref="K54:K55"/>
    <mergeCell ref="K78:K79"/>
    <mergeCell ref="K85:K86"/>
    <mergeCell ref="K92:K93"/>
    <mergeCell ref="J19:J20"/>
    <mergeCell ref="J26:J27"/>
    <mergeCell ref="J33:J34"/>
    <mergeCell ref="J40:J41"/>
    <mergeCell ref="J47:J48"/>
    <mergeCell ref="J54:J55"/>
    <mergeCell ref="J78:J79"/>
    <mergeCell ref="J85:J86"/>
    <mergeCell ref="J92:J93"/>
    <mergeCell ref="I19:I20"/>
    <mergeCell ref="I26:I27"/>
    <mergeCell ref="I33:I34"/>
    <mergeCell ref="I40:I41"/>
    <mergeCell ref="I47:I48"/>
    <mergeCell ref="I54:I55"/>
    <mergeCell ref="I78:I79"/>
    <mergeCell ref="I85:I86"/>
    <mergeCell ref="I92:I93"/>
    <mergeCell ref="H19:H20"/>
    <mergeCell ref="H26:H27"/>
    <mergeCell ref="H33:H34"/>
    <mergeCell ref="H40:H41"/>
    <mergeCell ref="H47:H48"/>
    <mergeCell ref="H54:H55"/>
    <mergeCell ref="H78:H79"/>
    <mergeCell ref="H85:H86"/>
    <mergeCell ref="H92:H93"/>
    <mergeCell ref="G19:G20"/>
    <mergeCell ref="G26:G27"/>
    <mergeCell ref="G33:G34"/>
    <mergeCell ref="G40:G41"/>
    <mergeCell ref="G47:G48"/>
    <mergeCell ref="G54:G55"/>
    <mergeCell ref="G78:G79"/>
    <mergeCell ref="G85:G86"/>
    <mergeCell ref="G92:G93"/>
    <mergeCell ref="F19:F20"/>
    <mergeCell ref="F26:F27"/>
    <mergeCell ref="F33:F34"/>
    <mergeCell ref="F40:F41"/>
    <mergeCell ref="F47:F48"/>
    <mergeCell ref="F54:F55"/>
    <mergeCell ref="F78:F79"/>
    <mergeCell ref="F85:F86"/>
    <mergeCell ref="F92:F93"/>
    <mergeCell ref="E19:E20"/>
    <mergeCell ref="E26:E27"/>
    <mergeCell ref="E33:E34"/>
    <mergeCell ref="E40:E41"/>
    <mergeCell ref="E47:E48"/>
    <mergeCell ref="E54:E55"/>
    <mergeCell ref="E78:E79"/>
    <mergeCell ref="E85:E86"/>
    <mergeCell ref="E92:E93"/>
    <mergeCell ref="C92:C93"/>
    <mergeCell ref="C99:C100"/>
    <mergeCell ref="C106:C107"/>
    <mergeCell ref="D5:D6"/>
    <mergeCell ref="D12:D13"/>
    <mergeCell ref="D19:D20"/>
    <mergeCell ref="D26:D27"/>
    <mergeCell ref="D33:D34"/>
    <mergeCell ref="D40:D41"/>
    <mergeCell ref="D47:D48"/>
    <mergeCell ref="D54:D55"/>
    <mergeCell ref="D61:D62"/>
    <mergeCell ref="D78:D79"/>
    <mergeCell ref="D85:D86"/>
    <mergeCell ref="D92:D93"/>
    <mergeCell ref="D99:D100"/>
    <mergeCell ref="D106:D107"/>
    <mergeCell ref="N140:W140"/>
    <mergeCell ref="B5:B6"/>
    <mergeCell ref="B12:B13"/>
    <mergeCell ref="B19:B20"/>
    <mergeCell ref="B26:B27"/>
    <mergeCell ref="B33:B34"/>
    <mergeCell ref="B40:B41"/>
    <mergeCell ref="B47:B48"/>
    <mergeCell ref="B54:B55"/>
    <mergeCell ref="B61:B62"/>
    <mergeCell ref="B78:B79"/>
    <mergeCell ref="B85:B86"/>
    <mergeCell ref="B92:B93"/>
    <mergeCell ref="B99:B100"/>
    <mergeCell ref="B106:B107"/>
    <mergeCell ref="C5:C6"/>
    <mergeCell ref="C12:C13"/>
    <mergeCell ref="C19:C20"/>
    <mergeCell ref="C26:C27"/>
    <mergeCell ref="C33:C34"/>
    <mergeCell ref="C40:C41"/>
    <mergeCell ref="C47:C48"/>
    <mergeCell ref="C54:C55"/>
    <mergeCell ref="C61:C62"/>
    <mergeCell ref="N94:X94"/>
    <mergeCell ref="B95:K95"/>
    <mergeCell ref="B98:L98"/>
    <mergeCell ref="B102:K102"/>
    <mergeCell ref="B105:D105"/>
    <mergeCell ref="N108:W108"/>
    <mergeCell ref="N110:X110"/>
    <mergeCell ref="N124:W124"/>
    <mergeCell ref="N127:X127"/>
    <mergeCell ref="E99:E100"/>
    <mergeCell ref="F99:F100"/>
    <mergeCell ref="G99:G100"/>
    <mergeCell ref="H99:H100"/>
    <mergeCell ref="I99:I100"/>
    <mergeCell ref="J99:J100"/>
    <mergeCell ref="K99:K100"/>
    <mergeCell ref="O95:O96"/>
    <mergeCell ref="P95:P96"/>
    <mergeCell ref="Q95:Q96"/>
    <mergeCell ref="R95:R96"/>
    <mergeCell ref="S95:S96"/>
    <mergeCell ref="T95:T96"/>
    <mergeCell ref="U95:U96"/>
    <mergeCell ref="V95:V96"/>
    <mergeCell ref="B57:K57"/>
    <mergeCell ref="N57:W57"/>
    <mergeCell ref="B60:D60"/>
    <mergeCell ref="B77:L77"/>
    <mergeCell ref="N77:X77"/>
    <mergeCell ref="B81:K81"/>
    <mergeCell ref="B84:L84"/>
    <mergeCell ref="B88:K88"/>
    <mergeCell ref="B91:L91"/>
    <mergeCell ref="N91:W91"/>
    <mergeCell ref="C78:C79"/>
    <mergeCell ref="C85:C86"/>
    <mergeCell ref="L85:L86"/>
    <mergeCell ref="B39:L39"/>
    <mergeCell ref="N39:X39"/>
    <mergeCell ref="B43:K43"/>
    <mergeCell ref="N43:W43"/>
    <mergeCell ref="B46:L46"/>
    <mergeCell ref="N46:X46"/>
    <mergeCell ref="B50:K50"/>
    <mergeCell ref="N50:W50"/>
    <mergeCell ref="B53:L53"/>
    <mergeCell ref="N53:X53"/>
    <mergeCell ref="B22:K22"/>
    <mergeCell ref="N22:W22"/>
    <mergeCell ref="B25:L25"/>
    <mergeCell ref="N25:X25"/>
    <mergeCell ref="B29:K29"/>
    <mergeCell ref="N29:W29"/>
    <mergeCell ref="B32:L32"/>
    <mergeCell ref="N32:X32"/>
    <mergeCell ref="B36:K36"/>
    <mergeCell ref="N36:W36"/>
    <mergeCell ref="B4:L4"/>
    <mergeCell ref="N4:X4"/>
    <mergeCell ref="B8:K8"/>
    <mergeCell ref="N8:W8"/>
    <mergeCell ref="B11:L11"/>
    <mergeCell ref="N11:X11"/>
    <mergeCell ref="B15:K15"/>
    <mergeCell ref="N15:W15"/>
    <mergeCell ref="B18:L18"/>
    <mergeCell ref="N18:X18"/>
    <mergeCell ref="E5:E6"/>
    <mergeCell ref="E12:E13"/>
    <mergeCell ref="F5:F6"/>
    <mergeCell ref="F12:F13"/>
    <mergeCell ref="G5:G6"/>
    <mergeCell ref="G12:G13"/>
    <mergeCell ref="H5:H6"/>
    <mergeCell ref="H12:H13"/>
    <mergeCell ref="I5:I6"/>
    <mergeCell ref="I12:I13"/>
    <mergeCell ref="J5:J6"/>
    <mergeCell ref="J12:J13"/>
    <mergeCell ref="K5:K6"/>
    <mergeCell ref="K12:K13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AMA46"/>
  <sheetViews>
    <sheetView showZeros="0" zoomScaleSheetLayoutView="115" zoomScalePageLayoutView="115" workbookViewId="0">
      <selection activeCell="I12" sqref="I12"/>
    </sheetView>
  </sheetViews>
  <sheetFormatPr defaultColWidth="9.140625" defaultRowHeight="12.75"/>
  <cols>
    <col min="1" max="1" width="28.7109375" style="66" customWidth="1"/>
    <col min="2" max="3" width="17.7109375" style="66" customWidth="1"/>
    <col min="4" max="4" width="11.5703125" style="66" customWidth="1"/>
    <col min="5" max="5" width="10.42578125" style="66" customWidth="1"/>
    <col min="6" max="6" width="12.140625" style="66" customWidth="1"/>
    <col min="7" max="7" width="14.7109375" style="66" customWidth="1"/>
    <col min="8" max="8" width="18.7109375" style="66" customWidth="1"/>
    <col min="9" max="1015" width="9.140625" style="66"/>
    <col min="1016" max="16384" width="9.140625" style="67"/>
  </cols>
  <sheetData>
    <row r="3" spans="1:1015">
      <c r="A3" s="357" t="s">
        <v>392</v>
      </c>
      <c r="B3" s="357"/>
      <c r="C3" s="358"/>
      <c r="D3" s="358"/>
      <c r="E3" s="358"/>
      <c r="F3" s="358"/>
      <c r="G3" s="358"/>
      <c r="H3" s="358"/>
    </row>
    <row r="4" spans="1:1015">
      <c r="A4" s="358"/>
      <c r="B4" s="358"/>
      <c r="C4" s="358"/>
      <c r="D4" s="358"/>
      <c r="E4" s="358"/>
      <c r="F4" s="358"/>
      <c r="G4" s="358"/>
      <c r="H4" s="358"/>
    </row>
    <row r="5" spans="1:1015" s="75" customFormat="1" ht="15">
      <c r="A5" s="76" t="s">
        <v>393</v>
      </c>
      <c r="B5" s="77" t="s">
        <v>394</v>
      </c>
      <c r="C5" s="77" t="s">
        <v>395</v>
      </c>
      <c r="D5" s="76" t="s">
        <v>396</v>
      </c>
      <c r="E5" s="77" t="s">
        <v>306</v>
      </c>
      <c r="F5" s="78" t="s">
        <v>310</v>
      </c>
      <c r="G5" s="79" t="s">
        <v>397</v>
      </c>
      <c r="H5" s="80" t="s">
        <v>398</v>
      </c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1"/>
      <c r="IU5" s="91"/>
      <c r="IV5" s="91"/>
      <c r="IW5" s="91"/>
      <c r="IX5" s="91"/>
      <c r="IY5" s="91"/>
      <c r="IZ5" s="91"/>
      <c r="JA5" s="91"/>
      <c r="JB5" s="91"/>
      <c r="JC5" s="91"/>
      <c r="JD5" s="91"/>
      <c r="JE5" s="91"/>
      <c r="JF5" s="91"/>
      <c r="JG5" s="91"/>
      <c r="JH5" s="91"/>
      <c r="JI5" s="91"/>
      <c r="JJ5" s="91"/>
      <c r="JK5" s="91"/>
      <c r="JL5" s="91"/>
      <c r="JM5" s="91"/>
      <c r="JN5" s="91"/>
      <c r="JO5" s="91"/>
      <c r="JP5" s="91"/>
      <c r="JQ5" s="91"/>
      <c r="JR5" s="91"/>
      <c r="JS5" s="91"/>
      <c r="JT5" s="91"/>
      <c r="JU5" s="91"/>
      <c r="JV5" s="91"/>
      <c r="JW5" s="91"/>
      <c r="JX5" s="91"/>
      <c r="JY5" s="91"/>
      <c r="JZ5" s="91"/>
      <c r="KA5" s="91"/>
      <c r="KB5" s="91"/>
      <c r="KC5" s="91"/>
      <c r="KD5" s="91"/>
      <c r="KE5" s="91"/>
      <c r="KF5" s="91"/>
      <c r="KG5" s="91"/>
      <c r="KH5" s="91"/>
      <c r="KI5" s="91"/>
      <c r="KJ5" s="91"/>
      <c r="KK5" s="91"/>
      <c r="KL5" s="91"/>
      <c r="KM5" s="91"/>
      <c r="KN5" s="91"/>
      <c r="KO5" s="91"/>
      <c r="KP5" s="91"/>
      <c r="KQ5" s="91"/>
      <c r="KR5" s="91"/>
      <c r="KS5" s="91"/>
      <c r="KT5" s="91"/>
      <c r="KU5" s="91"/>
      <c r="KV5" s="91"/>
      <c r="KW5" s="91"/>
      <c r="KX5" s="91"/>
      <c r="KY5" s="91"/>
      <c r="KZ5" s="91"/>
      <c r="LA5" s="91"/>
      <c r="LB5" s="91"/>
      <c r="LC5" s="91"/>
      <c r="LD5" s="91"/>
      <c r="LE5" s="91"/>
      <c r="LF5" s="91"/>
      <c r="LG5" s="91"/>
      <c r="LH5" s="91"/>
      <c r="LI5" s="91"/>
      <c r="LJ5" s="91"/>
      <c r="LK5" s="91"/>
      <c r="LL5" s="91"/>
      <c r="LM5" s="91"/>
      <c r="LN5" s="91"/>
      <c r="LO5" s="91"/>
      <c r="LP5" s="91"/>
      <c r="LQ5" s="91"/>
      <c r="LR5" s="91"/>
      <c r="LS5" s="91"/>
      <c r="LT5" s="91"/>
      <c r="LU5" s="91"/>
      <c r="LV5" s="91"/>
      <c r="LW5" s="91"/>
      <c r="LX5" s="91"/>
      <c r="LY5" s="91"/>
      <c r="LZ5" s="91"/>
      <c r="MA5" s="91"/>
      <c r="MB5" s="91"/>
      <c r="MC5" s="91"/>
      <c r="MD5" s="91"/>
      <c r="ME5" s="91"/>
      <c r="MF5" s="91"/>
      <c r="MG5" s="91"/>
      <c r="MH5" s="91"/>
      <c r="MI5" s="91"/>
      <c r="MJ5" s="91"/>
      <c r="MK5" s="91"/>
      <c r="ML5" s="91"/>
      <c r="MM5" s="91"/>
      <c r="MN5" s="91"/>
      <c r="MO5" s="91"/>
      <c r="MP5" s="91"/>
      <c r="MQ5" s="91"/>
      <c r="MR5" s="91"/>
      <c r="MS5" s="91"/>
      <c r="MT5" s="91"/>
      <c r="MU5" s="91"/>
      <c r="MV5" s="91"/>
      <c r="MW5" s="91"/>
      <c r="MX5" s="91"/>
      <c r="MY5" s="91"/>
      <c r="MZ5" s="91"/>
      <c r="NA5" s="91"/>
      <c r="NB5" s="91"/>
      <c r="NC5" s="91"/>
      <c r="ND5" s="91"/>
      <c r="NE5" s="91"/>
      <c r="NF5" s="91"/>
      <c r="NG5" s="91"/>
      <c r="NH5" s="91"/>
      <c r="NI5" s="91"/>
      <c r="NJ5" s="91"/>
      <c r="NK5" s="91"/>
      <c r="NL5" s="91"/>
      <c r="NM5" s="91"/>
      <c r="NN5" s="91"/>
      <c r="NO5" s="91"/>
      <c r="NP5" s="91"/>
      <c r="NQ5" s="91"/>
      <c r="NR5" s="91"/>
      <c r="NS5" s="91"/>
      <c r="NT5" s="91"/>
      <c r="NU5" s="91"/>
      <c r="NV5" s="91"/>
      <c r="NW5" s="91"/>
      <c r="NX5" s="91"/>
      <c r="NY5" s="91"/>
      <c r="NZ5" s="91"/>
      <c r="OA5" s="91"/>
      <c r="OB5" s="91"/>
      <c r="OC5" s="91"/>
      <c r="OD5" s="91"/>
      <c r="OE5" s="91"/>
      <c r="OF5" s="91"/>
      <c r="OG5" s="91"/>
      <c r="OH5" s="91"/>
      <c r="OI5" s="91"/>
      <c r="OJ5" s="91"/>
      <c r="OK5" s="91"/>
      <c r="OL5" s="91"/>
      <c r="OM5" s="91"/>
      <c r="ON5" s="91"/>
      <c r="OO5" s="91"/>
      <c r="OP5" s="91"/>
      <c r="OQ5" s="91"/>
      <c r="OR5" s="91"/>
      <c r="OS5" s="91"/>
      <c r="OT5" s="91"/>
      <c r="OU5" s="91"/>
      <c r="OV5" s="91"/>
      <c r="OW5" s="91"/>
      <c r="OX5" s="91"/>
      <c r="OY5" s="91"/>
      <c r="OZ5" s="91"/>
      <c r="PA5" s="91"/>
      <c r="PB5" s="91"/>
      <c r="PC5" s="91"/>
      <c r="PD5" s="91"/>
      <c r="PE5" s="91"/>
      <c r="PF5" s="91"/>
      <c r="PG5" s="91"/>
      <c r="PH5" s="91"/>
      <c r="PI5" s="91"/>
      <c r="PJ5" s="91"/>
      <c r="PK5" s="91"/>
      <c r="PL5" s="91"/>
      <c r="PM5" s="91"/>
      <c r="PN5" s="91"/>
      <c r="PO5" s="91"/>
      <c r="PP5" s="91"/>
      <c r="PQ5" s="91"/>
      <c r="PR5" s="91"/>
      <c r="PS5" s="91"/>
      <c r="PT5" s="91"/>
      <c r="PU5" s="91"/>
      <c r="PV5" s="91"/>
      <c r="PW5" s="91"/>
      <c r="PX5" s="91"/>
      <c r="PY5" s="91"/>
      <c r="PZ5" s="91"/>
      <c r="QA5" s="91"/>
      <c r="QB5" s="91"/>
      <c r="QC5" s="91"/>
      <c r="QD5" s="91"/>
      <c r="QE5" s="91"/>
      <c r="QF5" s="91"/>
      <c r="QG5" s="91"/>
      <c r="QH5" s="91"/>
      <c r="QI5" s="91"/>
      <c r="QJ5" s="91"/>
      <c r="QK5" s="91"/>
      <c r="QL5" s="91"/>
      <c r="QM5" s="91"/>
      <c r="QN5" s="91"/>
      <c r="QO5" s="91"/>
      <c r="QP5" s="91"/>
      <c r="QQ5" s="91"/>
      <c r="QR5" s="91"/>
      <c r="QS5" s="91"/>
      <c r="QT5" s="91"/>
      <c r="QU5" s="91"/>
      <c r="QV5" s="91"/>
      <c r="QW5" s="91"/>
      <c r="QX5" s="91"/>
      <c r="QY5" s="91"/>
      <c r="QZ5" s="91"/>
      <c r="RA5" s="91"/>
      <c r="RB5" s="91"/>
      <c r="RC5" s="91"/>
      <c r="RD5" s="91"/>
      <c r="RE5" s="91"/>
      <c r="RF5" s="91"/>
      <c r="RG5" s="91"/>
      <c r="RH5" s="91"/>
      <c r="RI5" s="91"/>
      <c r="RJ5" s="91"/>
      <c r="RK5" s="91"/>
      <c r="RL5" s="91"/>
      <c r="RM5" s="91"/>
      <c r="RN5" s="91"/>
      <c r="RO5" s="91"/>
      <c r="RP5" s="91"/>
      <c r="RQ5" s="91"/>
      <c r="RR5" s="91"/>
      <c r="RS5" s="91"/>
      <c r="RT5" s="91"/>
      <c r="RU5" s="91"/>
      <c r="RV5" s="91"/>
      <c r="RW5" s="91"/>
      <c r="RX5" s="91"/>
      <c r="RY5" s="91"/>
      <c r="RZ5" s="91"/>
      <c r="SA5" s="91"/>
      <c r="SB5" s="91"/>
      <c r="SC5" s="91"/>
      <c r="SD5" s="91"/>
      <c r="SE5" s="91"/>
      <c r="SF5" s="91"/>
      <c r="SG5" s="91"/>
      <c r="SH5" s="91"/>
      <c r="SI5" s="91"/>
      <c r="SJ5" s="91"/>
      <c r="SK5" s="91"/>
      <c r="SL5" s="91"/>
      <c r="SM5" s="91"/>
      <c r="SN5" s="91"/>
      <c r="SO5" s="91"/>
      <c r="SP5" s="91"/>
      <c r="SQ5" s="91"/>
      <c r="SR5" s="91"/>
      <c r="SS5" s="91"/>
      <c r="ST5" s="91"/>
      <c r="SU5" s="91"/>
      <c r="SV5" s="91"/>
      <c r="SW5" s="91"/>
      <c r="SX5" s="91"/>
      <c r="SY5" s="91"/>
      <c r="SZ5" s="91"/>
      <c r="TA5" s="91"/>
      <c r="TB5" s="91"/>
      <c r="TC5" s="91"/>
      <c r="TD5" s="91"/>
      <c r="TE5" s="91"/>
      <c r="TF5" s="91"/>
      <c r="TG5" s="91"/>
      <c r="TH5" s="91"/>
      <c r="TI5" s="91"/>
      <c r="TJ5" s="91"/>
      <c r="TK5" s="91"/>
      <c r="TL5" s="91"/>
      <c r="TM5" s="91"/>
      <c r="TN5" s="91"/>
      <c r="TO5" s="91"/>
      <c r="TP5" s="91"/>
      <c r="TQ5" s="91"/>
      <c r="TR5" s="91"/>
      <c r="TS5" s="91"/>
      <c r="TT5" s="91"/>
      <c r="TU5" s="91"/>
      <c r="TV5" s="91"/>
      <c r="TW5" s="91"/>
      <c r="TX5" s="91"/>
      <c r="TY5" s="91"/>
      <c r="TZ5" s="91"/>
      <c r="UA5" s="91"/>
      <c r="UB5" s="91"/>
      <c r="UC5" s="91"/>
      <c r="UD5" s="91"/>
      <c r="UE5" s="91"/>
      <c r="UF5" s="91"/>
      <c r="UG5" s="91"/>
      <c r="UH5" s="91"/>
      <c r="UI5" s="91"/>
      <c r="UJ5" s="91"/>
      <c r="UK5" s="91"/>
      <c r="UL5" s="91"/>
      <c r="UM5" s="91"/>
      <c r="UN5" s="91"/>
      <c r="UO5" s="91"/>
      <c r="UP5" s="91"/>
      <c r="UQ5" s="91"/>
      <c r="UR5" s="91"/>
      <c r="US5" s="91"/>
      <c r="UT5" s="91"/>
      <c r="UU5" s="91"/>
      <c r="UV5" s="91"/>
      <c r="UW5" s="91"/>
      <c r="UX5" s="91"/>
      <c r="UY5" s="91"/>
      <c r="UZ5" s="91"/>
      <c r="VA5" s="91"/>
      <c r="VB5" s="91"/>
      <c r="VC5" s="91"/>
      <c r="VD5" s="91"/>
      <c r="VE5" s="91"/>
      <c r="VF5" s="91"/>
      <c r="VG5" s="91"/>
      <c r="VH5" s="91"/>
      <c r="VI5" s="91"/>
      <c r="VJ5" s="91"/>
      <c r="VK5" s="91"/>
      <c r="VL5" s="91"/>
      <c r="VM5" s="91"/>
      <c r="VN5" s="91"/>
      <c r="VO5" s="91"/>
      <c r="VP5" s="91"/>
      <c r="VQ5" s="91"/>
      <c r="VR5" s="91"/>
      <c r="VS5" s="91"/>
      <c r="VT5" s="91"/>
      <c r="VU5" s="91"/>
      <c r="VV5" s="91"/>
      <c r="VW5" s="91"/>
      <c r="VX5" s="91"/>
      <c r="VY5" s="91"/>
      <c r="VZ5" s="91"/>
      <c r="WA5" s="91"/>
      <c r="WB5" s="91"/>
      <c r="WC5" s="91"/>
      <c r="WD5" s="91"/>
      <c r="WE5" s="91"/>
      <c r="WF5" s="91"/>
      <c r="WG5" s="91"/>
      <c r="WH5" s="91"/>
      <c r="WI5" s="91"/>
      <c r="WJ5" s="91"/>
      <c r="WK5" s="91"/>
      <c r="WL5" s="91"/>
      <c r="WM5" s="91"/>
      <c r="WN5" s="91"/>
      <c r="WO5" s="91"/>
      <c r="WP5" s="91"/>
      <c r="WQ5" s="91"/>
      <c r="WR5" s="91"/>
      <c r="WS5" s="91"/>
      <c r="WT5" s="91"/>
      <c r="WU5" s="91"/>
      <c r="WV5" s="91"/>
      <c r="WW5" s="91"/>
      <c r="WX5" s="91"/>
      <c r="WY5" s="91"/>
      <c r="WZ5" s="91"/>
      <c r="XA5" s="91"/>
      <c r="XB5" s="91"/>
      <c r="XC5" s="91"/>
      <c r="XD5" s="91"/>
      <c r="XE5" s="91"/>
      <c r="XF5" s="91"/>
      <c r="XG5" s="91"/>
      <c r="XH5" s="91"/>
      <c r="XI5" s="91"/>
      <c r="XJ5" s="91"/>
      <c r="XK5" s="91"/>
      <c r="XL5" s="91"/>
      <c r="XM5" s="91"/>
      <c r="XN5" s="91"/>
      <c r="XO5" s="91"/>
      <c r="XP5" s="91"/>
      <c r="XQ5" s="91"/>
      <c r="XR5" s="91"/>
      <c r="XS5" s="91"/>
      <c r="XT5" s="91"/>
      <c r="XU5" s="91"/>
      <c r="XV5" s="91"/>
      <c r="XW5" s="91"/>
      <c r="XX5" s="91"/>
      <c r="XY5" s="91"/>
      <c r="XZ5" s="91"/>
      <c r="YA5" s="91"/>
      <c r="YB5" s="91"/>
      <c r="YC5" s="91"/>
      <c r="YD5" s="91"/>
      <c r="YE5" s="91"/>
      <c r="YF5" s="91"/>
      <c r="YG5" s="91"/>
      <c r="YH5" s="91"/>
      <c r="YI5" s="91"/>
      <c r="YJ5" s="91"/>
      <c r="YK5" s="91"/>
      <c r="YL5" s="91"/>
      <c r="YM5" s="91"/>
      <c r="YN5" s="91"/>
      <c r="YO5" s="91"/>
      <c r="YP5" s="91"/>
      <c r="YQ5" s="91"/>
      <c r="YR5" s="91"/>
      <c r="YS5" s="91"/>
      <c r="YT5" s="91"/>
      <c r="YU5" s="91"/>
      <c r="YV5" s="91"/>
      <c r="YW5" s="91"/>
      <c r="YX5" s="91"/>
      <c r="YY5" s="91"/>
      <c r="YZ5" s="91"/>
      <c r="ZA5" s="91"/>
      <c r="ZB5" s="91"/>
      <c r="ZC5" s="91"/>
      <c r="ZD5" s="91"/>
      <c r="ZE5" s="91"/>
      <c r="ZF5" s="91"/>
      <c r="ZG5" s="91"/>
      <c r="ZH5" s="91"/>
      <c r="ZI5" s="91"/>
      <c r="ZJ5" s="91"/>
      <c r="ZK5" s="91"/>
      <c r="ZL5" s="91"/>
      <c r="ZM5" s="91"/>
      <c r="ZN5" s="91"/>
      <c r="ZO5" s="91"/>
      <c r="ZP5" s="91"/>
      <c r="ZQ5" s="91"/>
      <c r="ZR5" s="91"/>
      <c r="ZS5" s="91"/>
      <c r="ZT5" s="91"/>
      <c r="ZU5" s="91"/>
      <c r="ZV5" s="91"/>
      <c r="ZW5" s="91"/>
      <c r="ZX5" s="91"/>
      <c r="ZY5" s="91"/>
      <c r="ZZ5" s="91"/>
      <c r="AAA5" s="91"/>
      <c r="AAB5" s="91"/>
      <c r="AAC5" s="91"/>
      <c r="AAD5" s="91"/>
      <c r="AAE5" s="91"/>
      <c r="AAF5" s="91"/>
      <c r="AAG5" s="91"/>
      <c r="AAH5" s="91"/>
      <c r="AAI5" s="91"/>
      <c r="AAJ5" s="91"/>
      <c r="AAK5" s="91"/>
      <c r="AAL5" s="91"/>
      <c r="AAM5" s="91"/>
      <c r="AAN5" s="91"/>
      <c r="AAO5" s="91"/>
      <c r="AAP5" s="91"/>
      <c r="AAQ5" s="91"/>
      <c r="AAR5" s="91"/>
      <c r="AAS5" s="91"/>
      <c r="AAT5" s="91"/>
      <c r="AAU5" s="91"/>
      <c r="AAV5" s="91"/>
      <c r="AAW5" s="91"/>
      <c r="AAX5" s="91"/>
      <c r="AAY5" s="91"/>
      <c r="AAZ5" s="91"/>
      <c r="ABA5" s="91"/>
      <c r="ABB5" s="91"/>
      <c r="ABC5" s="91"/>
      <c r="ABD5" s="91"/>
      <c r="ABE5" s="91"/>
      <c r="ABF5" s="91"/>
      <c r="ABG5" s="91"/>
      <c r="ABH5" s="91"/>
      <c r="ABI5" s="91"/>
      <c r="ABJ5" s="91"/>
      <c r="ABK5" s="91"/>
      <c r="ABL5" s="91"/>
      <c r="ABM5" s="91"/>
      <c r="ABN5" s="91"/>
      <c r="ABO5" s="91"/>
      <c r="ABP5" s="91"/>
      <c r="ABQ5" s="91"/>
      <c r="ABR5" s="91"/>
      <c r="ABS5" s="91"/>
      <c r="ABT5" s="91"/>
      <c r="ABU5" s="91"/>
      <c r="ABV5" s="91"/>
      <c r="ABW5" s="91"/>
      <c r="ABX5" s="91"/>
      <c r="ABY5" s="91"/>
      <c r="ABZ5" s="91"/>
      <c r="ACA5" s="91"/>
      <c r="ACB5" s="91"/>
      <c r="ACC5" s="91"/>
      <c r="ACD5" s="91"/>
      <c r="ACE5" s="91"/>
      <c r="ACF5" s="91"/>
      <c r="ACG5" s="91"/>
      <c r="ACH5" s="91"/>
      <c r="ACI5" s="91"/>
      <c r="ACJ5" s="91"/>
      <c r="ACK5" s="91"/>
      <c r="ACL5" s="91"/>
      <c r="ACM5" s="91"/>
      <c r="ACN5" s="91"/>
      <c r="ACO5" s="91"/>
      <c r="ACP5" s="91"/>
      <c r="ACQ5" s="91"/>
      <c r="ACR5" s="91"/>
      <c r="ACS5" s="91"/>
      <c r="ACT5" s="91"/>
      <c r="ACU5" s="91"/>
      <c r="ACV5" s="91"/>
      <c r="ACW5" s="91"/>
      <c r="ACX5" s="91"/>
      <c r="ACY5" s="91"/>
      <c r="ACZ5" s="91"/>
      <c r="ADA5" s="91"/>
      <c r="ADB5" s="91"/>
      <c r="ADC5" s="91"/>
      <c r="ADD5" s="91"/>
      <c r="ADE5" s="91"/>
      <c r="ADF5" s="91"/>
      <c r="ADG5" s="91"/>
      <c r="ADH5" s="91"/>
      <c r="ADI5" s="91"/>
      <c r="ADJ5" s="91"/>
      <c r="ADK5" s="91"/>
      <c r="ADL5" s="91"/>
      <c r="ADM5" s="91"/>
      <c r="ADN5" s="91"/>
      <c r="ADO5" s="91"/>
      <c r="ADP5" s="91"/>
      <c r="ADQ5" s="91"/>
      <c r="ADR5" s="91"/>
      <c r="ADS5" s="91"/>
      <c r="ADT5" s="91"/>
      <c r="ADU5" s="91"/>
      <c r="ADV5" s="91"/>
      <c r="ADW5" s="91"/>
      <c r="ADX5" s="91"/>
      <c r="ADY5" s="91"/>
      <c r="ADZ5" s="91"/>
      <c r="AEA5" s="91"/>
      <c r="AEB5" s="91"/>
      <c r="AEC5" s="91"/>
      <c r="AED5" s="91"/>
      <c r="AEE5" s="91"/>
      <c r="AEF5" s="91"/>
      <c r="AEG5" s="91"/>
      <c r="AEH5" s="91"/>
      <c r="AEI5" s="91"/>
      <c r="AEJ5" s="91"/>
      <c r="AEK5" s="91"/>
      <c r="AEL5" s="91"/>
      <c r="AEM5" s="91"/>
      <c r="AEN5" s="91"/>
      <c r="AEO5" s="91"/>
      <c r="AEP5" s="91"/>
      <c r="AEQ5" s="91"/>
      <c r="AER5" s="91"/>
      <c r="AES5" s="91"/>
      <c r="AET5" s="91"/>
      <c r="AEU5" s="91"/>
      <c r="AEV5" s="91"/>
      <c r="AEW5" s="91"/>
      <c r="AEX5" s="91"/>
      <c r="AEY5" s="91"/>
      <c r="AEZ5" s="91"/>
      <c r="AFA5" s="91"/>
      <c r="AFB5" s="91"/>
      <c r="AFC5" s="91"/>
      <c r="AFD5" s="91"/>
      <c r="AFE5" s="91"/>
      <c r="AFF5" s="91"/>
      <c r="AFG5" s="91"/>
      <c r="AFH5" s="91"/>
      <c r="AFI5" s="91"/>
      <c r="AFJ5" s="91"/>
      <c r="AFK5" s="91"/>
      <c r="AFL5" s="91"/>
      <c r="AFM5" s="91"/>
      <c r="AFN5" s="91"/>
      <c r="AFO5" s="91"/>
      <c r="AFP5" s="91"/>
      <c r="AFQ5" s="91"/>
      <c r="AFR5" s="91"/>
      <c r="AFS5" s="91"/>
      <c r="AFT5" s="91"/>
      <c r="AFU5" s="91"/>
      <c r="AFV5" s="91"/>
      <c r="AFW5" s="91"/>
      <c r="AFX5" s="91"/>
      <c r="AFY5" s="91"/>
      <c r="AFZ5" s="91"/>
      <c r="AGA5" s="91"/>
      <c r="AGB5" s="91"/>
      <c r="AGC5" s="91"/>
      <c r="AGD5" s="91"/>
      <c r="AGE5" s="91"/>
      <c r="AGF5" s="91"/>
      <c r="AGG5" s="91"/>
      <c r="AGH5" s="91"/>
      <c r="AGI5" s="91"/>
      <c r="AGJ5" s="91"/>
      <c r="AGK5" s="91"/>
      <c r="AGL5" s="91"/>
      <c r="AGM5" s="91"/>
      <c r="AGN5" s="91"/>
      <c r="AGO5" s="91"/>
      <c r="AGP5" s="91"/>
      <c r="AGQ5" s="91"/>
      <c r="AGR5" s="91"/>
      <c r="AGS5" s="91"/>
      <c r="AGT5" s="91"/>
      <c r="AGU5" s="91"/>
      <c r="AGV5" s="91"/>
      <c r="AGW5" s="91"/>
      <c r="AGX5" s="91"/>
      <c r="AGY5" s="91"/>
      <c r="AGZ5" s="91"/>
      <c r="AHA5" s="91"/>
      <c r="AHB5" s="91"/>
      <c r="AHC5" s="91"/>
      <c r="AHD5" s="91"/>
      <c r="AHE5" s="91"/>
      <c r="AHF5" s="91"/>
      <c r="AHG5" s="91"/>
      <c r="AHH5" s="91"/>
      <c r="AHI5" s="91"/>
      <c r="AHJ5" s="91"/>
      <c r="AHK5" s="91"/>
      <c r="AHL5" s="91"/>
      <c r="AHM5" s="91"/>
      <c r="AHN5" s="91"/>
      <c r="AHO5" s="91"/>
      <c r="AHP5" s="91"/>
      <c r="AHQ5" s="91"/>
      <c r="AHR5" s="91"/>
      <c r="AHS5" s="91"/>
      <c r="AHT5" s="91"/>
      <c r="AHU5" s="91"/>
      <c r="AHV5" s="91"/>
      <c r="AHW5" s="91"/>
      <c r="AHX5" s="91"/>
      <c r="AHY5" s="91"/>
      <c r="AHZ5" s="91"/>
      <c r="AIA5" s="91"/>
      <c r="AIB5" s="91"/>
      <c r="AIC5" s="91"/>
      <c r="AID5" s="91"/>
      <c r="AIE5" s="91"/>
      <c r="AIF5" s="91"/>
      <c r="AIG5" s="91"/>
      <c r="AIH5" s="91"/>
      <c r="AII5" s="91"/>
      <c r="AIJ5" s="91"/>
      <c r="AIK5" s="91"/>
      <c r="AIL5" s="91"/>
      <c r="AIM5" s="91"/>
      <c r="AIN5" s="91"/>
      <c r="AIO5" s="91"/>
      <c r="AIP5" s="91"/>
      <c r="AIQ5" s="91"/>
      <c r="AIR5" s="91"/>
      <c r="AIS5" s="91"/>
      <c r="AIT5" s="91"/>
      <c r="AIU5" s="91"/>
      <c r="AIV5" s="91"/>
      <c r="AIW5" s="91"/>
      <c r="AIX5" s="91"/>
      <c r="AIY5" s="91"/>
      <c r="AIZ5" s="91"/>
      <c r="AJA5" s="91"/>
      <c r="AJB5" s="91"/>
      <c r="AJC5" s="91"/>
      <c r="AJD5" s="91"/>
      <c r="AJE5" s="91"/>
      <c r="AJF5" s="91"/>
      <c r="AJG5" s="91"/>
      <c r="AJH5" s="91"/>
      <c r="AJI5" s="91"/>
      <c r="AJJ5" s="91"/>
      <c r="AJK5" s="91"/>
      <c r="AJL5" s="91"/>
      <c r="AJM5" s="91"/>
      <c r="AJN5" s="91"/>
      <c r="AJO5" s="91"/>
      <c r="AJP5" s="91"/>
      <c r="AJQ5" s="91"/>
      <c r="AJR5" s="91"/>
      <c r="AJS5" s="91"/>
      <c r="AJT5" s="91"/>
      <c r="AJU5" s="91"/>
      <c r="AJV5" s="91"/>
      <c r="AJW5" s="91"/>
      <c r="AJX5" s="91"/>
      <c r="AJY5" s="91"/>
      <c r="AJZ5" s="91"/>
      <c r="AKA5" s="91"/>
      <c r="AKB5" s="91"/>
      <c r="AKC5" s="91"/>
      <c r="AKD5" s="91"/>
      <c r="AKE5" s="91"/>
      <c r="AKF5" s="91"/>
      <c r="AKG5" s="91"/>
      <c r="AKH5" s="91"/>
      <c r="AKI5" s="91"/>
      <c r="AKJ5" s="91"/>
      <c r="AKK5" s="91"/>
      <c r="AKL5" s="91"/>
      <c r="AKM5" s="91"/>
      <c r="AKN5" s="91"/>
      <c r="AKO5" s="91"/>
      <c r="AKP5" s="91"/>
      <c r="AKQ5" s="91"/>
      <c r="AKR5" s="91"/>
      <c r="AKS5" s="91"/>
      <c r="AKT5" s="91"/>
      <c r="AKU5" s="91"/>
      <c r="AKV5" s="91"/>
      <c r="AKW5" s="91"/>
      <c r="AKX5" s="91"/>
      <c r="AKY5" s="91"/>
      <c r="AKZ5" s="91"/>
      <c r="ALA5" s="91"/>
      <c r="ALB5" s="91"/>
      <c r="ALC5" s="91"/>
      <c r="ALD5" s="91"/>
      <c r="ALE5" s="91"/>
      <c r="ALF5" s="91"/>
      <c r="ALG5" s="91"/>
      <c r="ALH5" s="91"/>
      <c r="ALI5" s="91"/>
      <c r="ALJ5" s="91"/>
      <c r="ALK5" s="91"/>
      <c r="ALL5" s="91"/>
      <c r="ALM5" s="91"/>
      <c r="ALN5" s="91"/>
      <c r="ALO5" s="91"/>
      <c r="ALP5" s="91"/>
      <c r="ALQ5" s="91"/>
      <c r="ALR5" s="91"/>
      <c r="ALS5" s="91"/>
      <c r="ALT5" s="91"/>
      <c r="ALU5" s="91"/>
      <c r="ALV5" s="91"/>
      <c r="ALW5" s="91"/>
      <c r="ALX5" s="91"/>
      <c r="ALY5" s="91"/>
      <c r="ALZ5" s="91"/>
      <c r="AMA5" s="91"/>
    </row>
    <row r="6" spans="1:1015" s="75" customFormat="1" ht="19.5" customHeight="1">
      <c r="A6" s="81" t="s">
        <v>399</v>
      </c>
      <c r="B6" s="82"/>
      <c r="C6" s="82"/>
      <c r="D6" s="83"/>
      <c r="E6" s="83"/>
      <c r="F6" s="83">
        <v>1112.43</v>
      </c>
      <c r="G6" s="82"/>
      <c r="H6" s="84">
        <f>F6</f>
        <v>1112.43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1"/>
      <c r="IP6" s="91"/>
      <c r="IQ6" s="91"/>
      <c r="IR6" s="91"/>
      <c r="IS6" s="91"/>
      <c r="IT6" s="91"/>
      <c r="IU6" s="91"/>
      <c r="IV6" s="91"/>
      <c r="IW6" s="91"/>
      <c r="IX6" s="91"/>
      <c r="IY6" s="91"/>
      <c r="IZ6" s="91"/>
      <c r="JA6" s="91"/>
      <c r="JB6" s="91"/>
      <c r="JC6" s="91"/>
      <c r="JD6" s="91"/>
      <c r="JE6" s="91"/>
      <c r="JF6" s="91"/>
      <c r="JG6" s="91"/>
      <c r="JH6" s="91"/>
      <c r="JI6" s="91"/>
      <c r="JJ6" s="91"/>
      <c r="JK6" s="91"/>
      <c r="JL6" s="91"/>
      <c r="JM6" s="91"/>
      <c r="JN6" s="91"/>
      <c r="JO6" s="91"/>
      <c r="JP6" s="91"/>
      <c r="JQ6" s="91"/>
      <c r="JR6" s="91"/>
      <c r="JS6" s="91"/>
      <c r="JT6" s="91"/>
      <c r="JU6" s="91"/>
      <c r="JV6" s="91"/>
      <c r="JW6" s="91"/>
      <c r="JX6" s="91"/>
      <c r="JY6" s="91"/>
      <c r="JZ6" s="91"/>
      <c r="KA6" s="91"/>
      <c r="KB6" s="91"/>
      <c r="KC6" s="91"/>
      <c r="KD6" s="91"/>
      <c r="KE6" s="91"/>
      <c r="KF6" s="91"/>
      <c r="KG6" s="91"/>
      <c r="KH6" s="91"/>
      <c r="KI6" s="91"/>
      <c r="KJ6" s="91"/>
      <c r="KK6" s="91"/>
      <c r="KL6" s="91"/>
      <c r="KM6" s="91"/>
      <c r="KN6" s="91"/>
      <c r="KO6" s="91"/>
      <c r="KP6" s="91"/>
      <c r="KQ6" s="91"/>
      <c r="KR6" s="91"/>
      <c r="KS6" s="91"/>
      <c r="KT6" s="91"/>
      <c r="KU6" s="91"/>
      <c r="KV6" s="91"/>
      <c r="KW6" s="91"/>
      <c r="KX6" s="91"/>
      <c r="KY6" s="91"/>
      <c r="KZ6" s="91"/>
      <c r="LA6" s="91"/>
      <c r="LB6" s="91"/>
      <c r="LC6" s="91"/>
      <c r="LD6" s="91"/>
      <c r="LE6" s="91"/>
      <c r="LF6" s="91"/>
      <c r="LG6" s="91"/>
      <c r="LH6" s="91"/>
      <c r="LI6" s="91"/>
      <c r="LJ6" s="91"/>
      <c r="LK6" s="91"/>
      <c r="LL6" s="91"/>
      <c r="LM6" s="91"/>
      <c r="LN6" s="91"/>
      <c r="LO6" s="91"/>
      <c r="LP6" s="91"/>
      <c r="LQ6" s="91"/>
      <c r="LR6" s="91"/>
      <c r="LS6" s="91"/>
      <c r="LT6" s="91"/>
      <c r="LU6" s="91"/>
      <c r="LV6" s="91"/>
      <c r="LW6" s="91"/>
      <c r="LX6" s="91"/>
      <c r="LY6" s="91"/>
      <c r="LZ6" s="91"/>
      <c r="MA6" s="91"/>
      <c r="MB6" s="91"/>
      <c r="MC6" s="91"/>
      <c r="MD6" s="91"/>
      <c r="ME6" s="91"/>
      <c r="MF6" s="91"/>
      <c r="MG6" s="91"/>
      <c r="MH6" s="91"/>
      <c r="MI6" s="91"/>
      <c r="MJ6" s="91"/>
      <c r="MK6" s="91"/>
      <c r="ML6" s="91"/>
      <c r="MM6" s="91"/>
      <c r="MN6" s="91"/>
      <c r="MO6" s="91"/>
      <c r="MP6" s="91"/>
      <c r="MQ6" s="91"/>
      <c r="MR6" s="91"/>
      <c r="MS6" s="91"/>
      <c r="MT6" s="91"/>
      <c r="MU6" s="91"/>
      <c r="MV6" s="91"/>
      <c r="MW6" s="91"/>
      <c r="MX6" s="91"/>
      <c r="MY6" s="91"/>
      <c r="MZ6" s="91"/>
      <c r="NA6" s="91"/>
      <c r="NB6" s="91"/>
      <c r="NC6" s="91"/>
      <c r="ND6" s="91"/>
      <c r="NE6" s="91"/>
      <c r="NF6" s="91"/>
      <c r="NG6" s="91"/>
      <c r="NH6" s="91"/>
      <c r="NI6" s="91"/>
      <c r="NJ6" s="91"/>
      <c r="NK6" s="91"/>
      <c r="NL6" s="91"/>
      <c r="NM6" s="91"/>
      <c r="NN6" s="91"/>
      <c r="NO6" s="91"/>
      <c r="NP6" s="91"/>
      <c r="NQ6" s="91"/>
      <c r="NR6" s="91"/>
      <c r="NS6" s="91"/>
      <c r="NT6" s="91"/>
      <c r="NU6" s="91"/>
      <c r="NV6" s="91"/>
      <c r="NW6" s="91"/>
      <c r="NX6" s="91"/>
      <c r="NY6" s="91"/>
      <c r="NZ6" s="91"/>
      <c r="OA6" s="91"/>
      <c r="OB6" s="91"/>
      <c r="OC6" s="91"/>
      <c r="OD6" s="91"/>
      <c r="OE6" s="91"/>
      <c r="OF6" s="91"/>
      <c r="OG6" s="91"/>
      <c r="OH6" s="91"/>
      <c r="OI6" s="91"/>
      <c r="OJ6" s="91"/>
      <c r="OK6" s="91"/>
      <c r="OL6" s="91"/>
      <c r="OM6" s="91"/>
      <c r="ON6" s="91"/>
      <c r="OO6" s="91"/>
      <c r="OP6" s="91"/>
      <c r="OQ6" s="91"/>
      <c r="OR6" s="91"/>
      <c r="OS6" s="91"/>
      <c r="OT6" s="91"/>
      <c r="OU6" s="91"/>
      <c r="OV6" s="91"/>
      <c r="OW6" s="91"/>
      <c r="OX6" s="91"/>
      <c r="OY6" s="91"/>
      <c r="OZ6" s="91"/>
      <c r="PA6" s="91"/>
      <c r="PB6" s="91"/>
      <c r="PC6" s="91"/>
      <c r="PD6" s="91"/>
      <c r="PE6" s="91"/>
      <c r="PF6" s="91"/>
      <c r="PG6" s="91"/>
      <c r="PH6" s="91"/>
      <c r="PI6" s="91"/>
      <c r="PJ6" s="91"/>
      <c r="PK6" s="91"/>
      <c r="PL6" s="91"/>
      <c r="PM6" s="91"/>
      <c r="PN6" s="91"/>
      <c r="PO6" s="91"/>
      <c r="PP6" s="91"/>
      <c r="PQ6" s="91"/>
      <c r="PR6" s="91"/>
      <c r="PS6" s="91"/>
      <c r="PT6" s="91"/>
      <c r="PU6" s="91"/>
      <c r="PV6" s="91"/>
      <c r="PW6" s="91"/>
      <c r="PX6" s="91"/>
      <c r="PY6" s="91"/>
      <c r="PZ6" s="91"/>
      <c r="QA6" s="91"/>
      <c r="QB6" s="91"/>
      <c r="QC6" s="91"/>
      <c r="QD6" s="91"/>
      <c r="QE6" s="91"/>
      <c r="QF6" s="91"/>
      <c r="QG6" s="91"/>
      <c r="QH6" s="91"/>
      <c r="QI6" s="91"/>
      <c r="QJ6" s="91"/>
      <c r="QK6" s="91"/>
      <c r="QL6" s="91"/>
      <c r="QM6" s="91"/>
      <c r="QN6" s="91"/>
      <c r="QO6" s="91"/>
      <c r="QP6" s="91"/>
      <c r="QQ6" s="91"/>
      <c r="QR6" s="91"/>
      <c r="QS6" s="91"/>
      <c r="QT6" s="91"/>
      <c r="QU6" s="91"/>
      <c r="QV6" s="91"/>
      <c r="QW6" s="91"/>
      <c r="QX6" s="91"/>
      <c r="QY6" s="91"/>
      <c r="QZ6" s="91"/>
      <c r="RA6" s="91"/>
      <c r="RB6" s="91"/>
      <c r="RC6" s="91"/>
      <c r="RD6" s="91"/>
      <c r="RE6" s="91"/>
      <c r="RF6" s="91"/>
      <c r="RG6" s="91"/>
      <c r="RH6" s="91"/>
      <c r="RI6" s="91"/>
      <c r="RJ6" s="91"/>
      <c r="RK6" s="91"/>
      <c r="RL6" s="91"/>
      <c r="RM6" s="91"/>
      <c r="RN6" s="91"/>
      <c r="RO6" s="91"/>
      <c r="RP6" s="91"/>
      <c r="RQ6" s="91"/>
      <c r="RR6" s="91"/>
      <c r="RS6" s="91"/>
      <c r="RT6" s="91"/>
      <c r="RU6" s="91"/>
      <c r="RV6" s="91"/>
      <c r="RW6" s="91"/>
      <c r="RX6" s="91"/>
      <c r="RY6" s="91"/>
      <c r="RZ6" s="91"/>
      <c r="SA6" s="91"/>
      <c r="SB6" s="91"/>
      <c r="SC6" s="91"/>
      <c r="SD6" s="91"/>
      <c r="SE6" s="91"/>
      <c r="SF6" s="91"/>
      <c r="SG6" s="91"/>
      <c r="SH6" s="91"/>
      <c r="SI6" s="91"/>
      <c r="SJ6" s="91"/>
      <c r="SK6" s="91"/>
      <c r="SL6" s="91"/>
      <c r="SM6" s="91"/>
      <c r="SN6" s="91"/>
      <c r="SO6" s="91"/>
      <c r="SP6" s="91"/>
      <c r="SQ6" s="91"/>
      <c r="SR6" s="91"/>
      <c r="SS6" s="91"/>
      <c r="ST6" s="91"/>
      <c r="SU6" s="91"/>
      <c r="SV6" s="91"/>
      <c r="SW6" s="91"/>
      <c r="SX6" s="91"/>
      <c r="SY6" s="91"/>
      <c r="SZ6" s="91"/>
      <c r="TA6" s="91"/>
      <c r="TB6" s="91"/>
      <c r="TC6" s="91"/>
      <c r="TD6" s="91"/>
      <c r="TE6" s="91"/>
      <c r="TF6" s="91"/>
      <c r="TG6" s="91"/>
      <c r="TH6" s="91"/>
      <c r="TI6" s="91"/>
      <c r="TJ6" s="91"/>
      <c r="TK6" s="91"/>
      <c r="TL6" s="91"/>
      <c r="TM6" s="91"/>
      <c r="TN6" s="91"/>
      <c r="TO6" s="91"/>
      <c r="TP6" s="91"/>
      <c r="TQ6" s="91"/>
      <c r="TR6" s="91"/>
      <c r="TS6" s="91"/>
      <c r="TT6" s="91"/>
      <c r="TU6" s="91"/>
      <c r="TV6" s="91"/>
      <c r="TW6" s="91"/>
      <c r="TX6" s="91"/>
      <c r="TY6" s="91"/>
      <c r="TZ6" s="91"/>
      <c r="UA6" s="91"/>
      <c r="UB6" s="91"/>
      <c r="UC6" s="91"/>
      <c r="UD6" s="91"/>
      <c r="UE6" s="91"/>
      <c r="UF6" s="91"/>
      <c r="UG6" s="91"/>
      <c r="UH6" s="91"/>
      <c r="UI6" s="91"/>
      <c r="UJ6" s="91"/>
      <c r="UK6" s="91"/>
      <c r="UL6" s="91"/>
      <c r="UM6" s="91"/>
      <c r="UN6" s="91"/>
      <c r="UO6" s="91"/>
      <c r="UP6" s="91"/>
      <c r="UQ6" s="91"/>
      <c r="UR6" s="91"/>
      <c r="US6" s="91"/>
      <c r="UT6" s="91"/>
      <c r="UU6" s="91"/>
      <c r="UV6" s="91"/>
      <c r="UW6" s="91"/>
      <c r="UX6" s="91"/>
      <c r="UY6" s="91"/>
      <c r="UZ6" s="91"/>
      <c r="VA6" s="91"/>
      <c r="VB6" s="91"/>
      <c r="VC6" s="91"/>
      <c r="VD6" s="91"/>
      <c r="VE6" s="91"/>
      <c r="VF6" s="91"/>
      <c r="VG6" s="91"/>
      <c r="VH6" s="91"/>
      <c r="VI6" s="91"/>
      <c r="VJ6" s="91"/>
      <c r="VK6" s="91"/>
      <c r="VL6" s="91"/>
      <c r="VM6" s="91"/>
      <c r="VN6" s="91"/>
      <c r="VO6" s="91"/>
      <c r="VP6" s="91"/>
      <c r="VQ6" s="91"/>
      <c r="VR6" s="91"/>
      <c r="VS6" s="91"/>
      <c r="VT6" s="91"/>
      <c r="VU6" s="91"/>
      <c r="VV6" s="91"/>
      <c r="VW6" s="91"/>
      <c r="VX6" s="91"/>
      <c r="VY6" s="91"/>
      <c r="VZ6" s="91"/>
      <c r="WA6" s="91"/>
      <c r="WB6" s="91"/>
      <c r="WC6" s="91"/>
      <c r="WD6" s="91"/>
      <c r="WE6" s="91"/>
      <c r="WF6" s="91"/>
      <c r="WG6" s="91"/>
      <c r="WH6" s="91"/>
      <c r="WI6" s="91"/>
      <c r="WJ6" s="91"/>
      <c r="WK6" s="91"/>
      <c r="WL6" s="91"/>
      <c r="WM6" s="91"/>
      <c r="WN6" s="91"/>
      <c r="WO6" s="91"/>
      <c r="WP6" s="91"/>
      <c r="WQ6" s="91"/>
      <c r="WR6" s="91"/>
      <c r="WS6" s="91"/>
      <c r="WT6" s="91"/>
      <c r="WU6" s="91"/>
      <c r="WV6" s="91"/>
      <c r="WW6" s="91"/>
      <c r="WX6" s="91"/>
      <c r="WY6" s="91"/>
      <c r="WZ6" s="91"/>
      <c r="XA6" s="91"/>
      <c r="XB6" s="91"/>
      <c r="XC6" s="91"/>
      <c r="XD6" s="91"/>
      <c r="XE6" s="91"/>
      <c r="XF6" s="91"/>
      <c r="XG6" s="91"/>
      <c r="XH6" s="91"/>
      <c r="XI6" s="91"/>
      <c r="XJ6" s="91"/>
      <c r="XK6" s="91"/>
      <c r="XL6" s="91"/>
      <c r="XM6" s="91"/>
      <c r="XN6" s="91"/>
      <c r="XO6" s="91"/>
      <c r="XP6" s="91"/>
      <c r="XQ6" s="91"/>
      <c r="XR6" s="91"/>
      <c r="XS6" s="91"/>
      <c r="XT6" s="91"/>
      <c r="XU6" s="91"/>
      <c r="XV6" s="91"/>
      <c r="XW6" s="91"/>
      <c r="XX6" s="91"/>
      <c r="XY6" s="91"/>
      <c r="XZ6" s="91"/>
      <c r="YA6" s="91"/>
      <c r="YB6" s="91"/>
      <c r="YC6" s="91"/>
      <c r="YD6" s="91"/>
      <c r="YE6" s="91"/>
      <c r="YF6" s="91"/>
      <c r="YG6" s="91"/>
      <c r="YH6" s="91"/>
      <c r="YI6" s="91"/>
      <c r="YJ6" s="91"/>
      <c r="YK6" s="91"/>
      <c r="YL6" s="91"/>
      <c r="YM6" s="91"/>
      <c r="YN6" s="91"/>
      <c r="YO6" s="91"/>
      <c r="YP6" s="91"/>
      <c r="YQ6" s="91"/>
      <c r="YR6" s="91"/>
      <c r="YS6" s="91"/>
      <c r="YT6" s="91"/>
      <c r="YU6" s="91"/>
      <c r="YV6" s="91"/>
      <c r="YW6" s="91"/>
      <c r="YX6" s="91"/>
      <c r="YY6" s="91"/>
      <c r="YZ6" s="91"/>
      <c r="ZA6" s="91"/>
      <c r="ZB6" s="91"/>
      <c r="ZC6" s="91"/>
      <c r="ZD6" s="91"/>
      <c r="ZE6" s="91"/>
      <c r="ZF6" s="91"/>
      <c r="ZG6" s="91"/>
      <c r="ZH6" s="91"/>
      <c r="ZI6" s="91"/>
      <c r="ZJ6" s="91"/>
      <c r="ZK6" s="91"/>
      <c r="ZL6" s="91"/>
      <c r="ZM6" s="91"/>
      <c r="ZN6" s="91"/>
      <c r="ZO6" s="91"/>
      <c r="ZP6" s="91"/>
      <c r="ZQ6" s="91"/>
      <c r="ZR6" s="91"/>
      <c r="ZS6" s="91"/>
      <c r="ZT6" s="91"/>
      <c r="ZU6" s="91"/>
      <c r="ZV6" s="91"/>
      <c r="ZW6" s="91"/>
      <c r="ZX6" s="91"/>
      <c r="ZY6" s="91"/>
      <c r="ZZ6" s="91"/>
      <c r="AAA6" s="91"/>
      <c r="AAB6" s="91"/>
      <c r="AAC6" s="91"/>
      <c r="AAD6" s="91"/>
      <c r="AAE6" s="91"/>
      <c r="AAF6" s="91"/>
      <c r="AAG6" s="91"/>
      <c r="AAH6" s="91"/>
      <c r="AAI6" s="91"/>
      <c r="AAJ6" s="91"/>
      <c r="AAK6" s="91"/>
      <c r="AAL6" s="91"/>
      <c r="AAM6" s="91"/>
      <c r="AAN6" s="91"/>
      <c r="AAO6" s="91"/>
      <c r="AAP6" s="91"/>
      <c r="AAQ6" s="91"/>
      <c r="AAR6" s="91"/>
      <c r="AAS6" s="91"/>
      <c r="AAT6" s="91"/>
      <c r="AAU6" s="91"/>
      <c r="AAV6" s="91"/>
      <c r="AAW6" s="91"/>
      <c r="AAX6" s="91"/>
      <c r="AAY6" s="91"/>
      <c r="AAZ6" s="91"/>
      <c r="ABA6" s="91"/>
      <c r="ABB6" s="91"/>
      <c r="ABC6" s="91"/>
      <c r="ABD6" s="91"/>
      <c r="ABE6" s="91"/>
      <c r="ABF6" s="91"/>
      <c r="ABG6" s="91"/>
      <c r="ABH6" s="91"/>
      <c r="ABI6" s="91"/>
      <c r="ABJ6" s="91"/>
      <c r="ABK6" s="91"/>
      <c r="ABL6" s="91"/>
      <c r="ABM6" s="91"/>
      <c r="ABN6" s="91"/>
      <c r="ABO6" s="91"/>
      <c r="ABP6" s="91"/>
      <c r="ABQ6" s="91"/>
      <c r="ABR6" s="91"/>
      <c r="ABS6" s="91"/>
      <c r="ABT6" s="91"/>
      <c r="ABU6" s="91"/>
      <c r="ABV6" s="91"/>
      <c r="ABW6" s="91"/>
      <c r="ABX6" s="91"/>
      <c r="ABY6" s="91"/>
      <c r="ABZ6" s="91"/>
      <c r="ACA6" s="91"/>
      <c r="ACB6" s="91"/>
      <c r="ACC6" s="91"/>
      <c r="ACD6" s="91"/>
      <c r="ACE6" s="91"/>
      <c r="ACF6" s="91"/>
      <c r="ACG6" s="91"/>
      <c r="ACH6" s="91"/>
      <c r="ACI6" s="91"/>
      <c r="ACJ6" s="91"/>
      <c r="ACK6" s="91"/>
      <c r="ACL6" s="91"/>
      <c r="ACM6" s="91"/>
      <c r="ACN6" s="91"/>
      <c r="ACO6" s="91"/>
      <c r="ACP6" s="91"/>
      <c r="ACQ6" s="91"/>
      <c r="ACR6" s="91"/>
      <c r="ACS6" s="91"/>
      <c r="ACT6" s="91"/>
      <c r="ACU6" s="91"/>
      <c r="ACV6" s="91"/>
      <c r="ACW6" s="91"/>
      <c r="ACX6" s="91"/>
      <c r="ACY6" s="91"/>
      <c r="ACZ6" s="91"/>
      <c r="ADA6" s="91"/>
      <c r="ADB6" s="91"/>
      <c r="ADC6" s="91"/>
      <c r="ADD6" s="91"/>
      <c r="ADE6" s="91"/>
      <c r="ADF6" s="91"/>
      <c r="ADG6" s="91"/>
      <c r="ADH6" s="91"/>
      <c r="ADI6" s="91"/>
      <c r="ADJ6" s="91"/>
      <c r="ADK6" s="91"/>
      <c r="ADL6" s="91"/>
      <c r="ADM6" s="91"/>
      <c r="ADN6" s="91"/>
      <c r="ADO6" s="91"/>
      <c r="ADP6" s="91"/>
      <c r="ADQ6" s="91"/>
      <c r="ADR6" s="91"/>
      <c r="ADS6" s="91"/>
      <c r="ADT6" s="91"/>
      <c r="ADU6" s="91"/>
      <c r="ADV6" s="91"/>
      <c r="ADW6" s="91"/>
      <c r="ADX6" s="91"/>
      <c r="ADY6" s="91"/>
      <c r="ADZ6" s="91"/>
      <c r="AEA6" s="91"/>
      <c r="AEB6" s="91"/>
      <c r="AEC6" s="91"/>
      <c r="AED6" s="91"/>
      <c r="AEE6" s="91"/>
      <c r="AEF6" s="91"/>
      <c r="AEG6" s="91"/>
      <c r="AEH6" s="91"/>
      <c r="AEI6" s="91"/>
      <c r="AEJ6" s="91"/>
      <c r="AEK6" s="91"/>
      <c r="AEL6" s="91"/>
      <c r="AEM6" s="91"/>
      <c r="AEN6" s="91"/>
      <c r="AEO6" s="91"/>
      <c r="AEP6" s="91"/>
      <c r="AEQ6" s="91"/>
      <c r="AER6" s="91"/>
      <c r="AES6" s="91"/>
      <c r="AET6" s="91"/>
      <c r="AEU6" s="91"/>
      <c r="AEV6" s="91"/>
      <c r="AEW6" s="91"/>
      <c r="AEX6" s="91"/>
      <c r="AEY6" s="91"/>
      <c r="AEZ6" s="91"/>
      <c r="AFA6" s="91"/>
      <c r="AFB6" s="91"/>
      <c r="AFC6" s="91"/>
      <c r="AFD6" s="91"/>
      <c r="AFE6" s="91"/>
      <c r="AFF6" s="91"/>
      <c r="AFG6" s="91"/>
      <c r="AFH6" s="91"/>
      <c r="AFI6" s="91"/>
      <c r="AFJ6" s="91"/>
      <c r="AFK6" s="91"/>
      <c r="AFL6" s="91"/>
      <c r="AFM6" s="91"/>
      <c r="AFN6" s="91"/>
      <c r="AFO6" s="91"/>
      <c r="AFP6" s="91"/>
      <c r="AFQ6" s="91"/>
      <c r="AFR6" s="91"/>
      <c r="AFS6" s="91"/>
      <c r="AFT6" s="91"/>
      <c r="AFU6" s="91"/>
      <c r="AFV6" s="91"/>
      <c r="AFW6" s="91"/>
      <c r="AFX6" s="91"/>
      <c r="AFY6" s="91"/>
      <c r="AFZ6" s="91"/>
      <c r="AGA6" s="91"/>
      <c r="AGB6" s="91"/>
      <c r="AGC6" s="91"/>
      <c r="AGD6" s="91"/>
      <c r="AGE6" s="91"/>
      <c r="AGF6" s="91"/>
      <c r="AGG6" s="91"/>
      <c r="AGH6" s="91"/>
      <c r="AGI6" s="91"/>
      <c r="AGJ6" s="91"/>
      <c r="AGK6" s="91"/>
      <c r="AGL6" s="91"/>
      <c r="AGM6" s="91"/>
      <c r="AGN6" s="91"/>
      <c r="AGO6" s="91"/>
      <c r="AGP6" s="91"/>
      <c r="AGQ6" s="91"/>
      <c r="AGR6" s="91"/>
      <c r="AGS6" s="91"/>
      <c r="AGT6" s="91"/>
      <c r="AGU6" s="91"/>
      <c r="AGV6" s="91"/>
      <c r="AGW6" s="91"/>
      <c r="AGX6" s="91"/>
      <c r="AGY6" s="91"/>
      <c r="AGZ6" s="91"/>
      <c r="AHA6" s="91"/>
      <c r="AHB6" s="91"/>
      <c r="AHC6" s="91"/>
      <c r="AHD6" s="91"/>
      <c r="AHE6" s="91"/>
      <c r="AHF6" s="91"/>
      <c r="AHG6" s="91"/>
      <c r="AHH6" s="91"/>
      <c r="AHI6" s="91"/>
      <c r="AHJ6" s="91"/>
      <c r="AHK6" s="91"/>
      <c r="AHL6" s="91"/>
      <c r="AHM6" s="91"/>
      <c r="AHN6" s="91"/>
      <c r="AHO6" s="91"/>
      <c r="AHP6" s="91"/>
      <c r="AHQ6" s="91"/>
      <c r="AHR6" s="91"/>
      <c r="AHS6" s="91"/>
      <c r="AHT6" s="91"/>
      <c r="AHU6" s="91"/>
      <c r="AHV6" s="91"/>
      <c r="AHW6" s="91"/>
      <c r="AHX6" s="91"/>
      <c r="AHY6" s="91"/>
      <c r="AHZ6" s="91"/>
      <c r="AIA6" s="91"/>
      <c r="AIB6" s="91"/>
      <c r="AIC6" s="91"/>
      <c r="AID6" s="91"/>
      <c r="AIE6" s="91"/>
      <c r="AIF6" s="91"/>
      <c r="AIG6" s="91"/>
      <c r="AIH6" s="91"/>
      <c r="AII6" s="91"/>
      <c r="AIJ6" s="91"/>
      <c r="AIK6" s="91"/>
      <c r="AIL6" s="91"/>
      <c r="AIM6" s="91"/>
      <c r="AIN6" s="91"/>
      <c r="AIO6" s="91"/>
      <c r="AIP6" s="91"/>
      <c r="AIQ6" s="91"/>
      <c r="AIR6" s="91"/>
      <c r="AIS6" s="91"/>
      <c r="AIT6" s="91"/>
      <c r="AIU6" s="91"/>
      <c r="AIV6" s="91"/>
      <c r="AIW6" s="91"/>
      <c r="AIX6" s="91"/>
      <c r="AIY6" s="91"/>
      <c r="AIZ6" s="91"/>
      <c r="AJA6" s="91"/>
      <c r="AJB6" s="91"/>
      <c r="AJC6" s="91"/>
      <c r="AJD6" s="91"/>
      <c r="AJE6" s="91"/>
      <c r="AJF6" s="91"/>
      <c r="AJG6" s="91"/>
      <c r="AJH6" s="91"/>
      <c r="AJI6" s="91"/>
      <c r="AJJ6" s="91"/>
      <c r="AJK6" s="91"/>
      <c r="AJL6" s="91"/>
      <c r="AJM6" s="91"/>
      <c r="AJN6" s="91"/>
      <c r="AJO6" s="91"/>
      <c r="AJP6" s="91"/>
      <c r="AJQ6" s="91"/>
      <c r="AJR6" s="91"/>
      <c r="AJS6" s="91"/>
      <c r="AJT6" s="91"/>
      <c r="AJU6" s="91"/>
      <c r="AJV6" s="91"/>
      <c r="AJW6" s="91"/>
      <c r="AJX6" s="91"/>
      <c r="AJY6" s="91"/>
      <c r="AJZ6" s="91"/>
      <c r="AKA6" s="91"/>
      <c r="AKB6" s="91"/>
      <c r="AKC6" s="91"/>
      <c r="AKD6" s="91"/>
      <c r="AKE6" s="91"/>
      <c r="AKF6" s="91"/>
      <c r="AKG6" s="91"/>
      <c r="AKH6" s="91"/>
      <c r="AKI6" s="91"/>
      <c r="AKJ6" s="91"/>
      <c r="AKK6" s="91"/>
      <c r="AKL6" s="91"/>
      <c r="AKM6" s="91"/>
      <c r="AKN6" s="91"/>
      <c r="AKO6" s="91"/>
      <c r="AKP6" s="91"/>
      <c r="AKQ6" s="91"/>
      <c r="AKR6" s="91"/>
      <c r="AKS6" s="91"/>
      <c r="AKT6" s="91"/>
      <c r="AKU6" s="91"/>
      <c r="AKV6" s="91"/>
      <c r="AKW6" s="91"/>
      <c r="AKX6" s="91"/>
      <c r="AKY6" s="91"/>
      <c r="AKZ6" s="91"/>
      <c r="ALA6" s="91"/>
      <c r="ALB6" s="91"/>
      <c r="ALC6" s="91"/>
      <c r="ALD6" s="91"/>
      <c r="ALE6" s="91"/>
      <c r="ALF6" s="91"/>
      <c r="ALG6" s="91"/>
      <c r="ALH6" s="91"/>
      <c r="ALI6" s="91"/>
      <c r="ALJ6" s="91"/>
      <c r="ALK6" s="91"/>
      <c r="ALL6" s="91"/>
      <c r="ALM6" s="91"/>
      <c r="ALN6" s="91"/>
      <c r="ALO6" s="91"/>
      <c r="ALP6" s="91"/>
      <c r="ALQ6" s="91"/>
      <c r="ALR6" s="91"/>
      <c r="ALS6" s="91"/>
      <c r="ALT6" s="91"/>
      <c r="ALU6" s="91"/>
      <c r="ALV6" s="91"/>
      <c r="ALW6" s="91"/>
      <c r="ALX6" s="91"/>
      <c r="ALY6" s="91"/>
      <c r="ALZ6" s="91"/>
      <c r="AMA6" s="91"/>
    </row>
    <row r="7" spans="1:1015" s="75" customFormat="1" ht="19.5" customHeight="1">
      <c r="A7" s="81" t="s">
        <v>400</v>
      </c>
      <c r="B7" s="82"/>
      <c r="C7" s="82"/>
      <c r="D7" s="83"/>
      <c r="E7" s="83"/>
      <c r="F7" s="83">
        <v>1112.43</v>
      </c>
      <c r="G7" s="82"/>
      <c r="H7" s="84">
        <f>F7</f>
        <v>1112.43</v>
      </c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  <c r="IN7" s="91"/>
      <c r="IO7" s="91"/>
      <c r="IP7" s="91"/>
      <c r="IQ7" s="91"/>
      <c r="IR7" s="91"/>
      <c r="IS7" s="91"/>
      <c r="IT7" s="91"/>
      <c r="IU7" s="91"/>
      <c r="IV7" s="91"/>
      <c r="IW7" s="91"/>
      <c r="IX7" s="91"/>
      <c r="IY7" s="91"/>
      <c r="IZ7" s="91"/>
      <c r="JA7" s="91"/>
      <c r="JB7" s="91"/>
      <c r="JC7" s="91"/>
      <c r="JD7" s="91"/>
      <c r="JE7" s="91"/>
      <c r="JF7" s="91"/>
      <c r="JG7" s="91"/>
      <c r="JH7" s="91"/>
      <c r="JI7" s="91"/>
      <c r="JJ7" s="91"/>
      <c r="JK7" s="91"/>
      <c r="JL7" s="91"/>
      <c r="JM7" s="91"/>
      <c r="JN7" s="91"/>
      <c r="JO7" s="91"/>
      <c r="JP7" s="91"/>
      <c r="JQ7" s="91"/>
      <c r="JR7" s="91"/>
      <c r="JS7" s="91"/>
      <c r="JT7" s="91"/>
      <c r="JU7" s="91"/>
      <c r="JV7" s="91"/>
      <c r="JW7" s="91"/>
      <c r="JX7" s="91"/>
      <c r="JY7" s="91"/>
      <c r="JZ7" s="91"/>
      <c r="KA7" s="91"/>
      <c r="KB7" s="91"/>
      <c r="KC7" s="91"/>
      <c r="KD7" s="91"/>
      <c r="KE7" s="91"/>
      <c r="KF7" s="91"/>
      <c r="KG7" s="91"/>
      <c r="KH7" s="91"/>
      <c r="KI7" s="91"/>
      <c r="KJ7" s="91"/>
      <c r="KK7" s="91"/>
      <c r="KL7" s="91"/>
      <c r="KM7" s="91"/>
      <c r="KN7" s="91"/>
      <c r="KO7" s="91"/>
      <c r="KP7" s="91"/>
      <c r="KQ7" s="91"/>
      <c r="KR7" s="91"/>
      <c r="KS7" s="91"/>
      <c r="KT7" s="91"/>
      <c r="KU7" s="91"/>
      <c r="KV7" s="91"/>
      <c r="KW7" s="91"/>
      <c r="KX7" s="91"/>
      <c r="KY7" s="91"/>
      <c r="KZ7" s="91"/>
      <c r="LA7" s="91"/>
      <c r="LB7" s="91"/>
      <c r="LC7" s="91"/>
      <c r="LD7" s="91"/>
      <c r="LE7" s="91"/>
      <c r="LF7" s="91"/>
      <c r="LG7" s="91"/>
      <c r="LH7" s="91"/>
      <c r="LI7" s="91"/>
      <c r="LJ7" s="91"/>
      <c r="LK7" s="91"/>
      <c r="LL7" s="91"/>
      <c r="LM7" s="91"/>
      <c r="LN7" s="91"/>
      <c r="LO7" s="91"/>
      <c r="LP7" s="91"/>
      <c r="LQ7" s="91"/>
      <c r="LR7" s="91"/>
      <c r="LS7" s="91"/>
      <c r="LT7" s="91"/>
      <c r="LU7" s="91"/>
      <c r="LV7" s="91"/>
      <c r="LW7" s="91"/>
      <c r="LX7" s="91"/>
      <c r="LY7" s="91"/>
      <c r="LZ7" s="91"/>
      <c r="MA7" s="91"/>
      <c r="MB7" s="91"/>
      <c r="MC7" s="91"/>
      <c r="MD7" s="91"/>
      <c r="ME7" s="91"/>
      <c r="MF7" s="91"/>
      <c r="MG7" s="91"/>
      <c r="MH7" s="91"/>
      <c r="MI7" s="91"/>
      <c r="MJ7" s="91"/>
      <c r="MK7" s="91"/>
      <c r="ML7" s="91"/>
      <c r="MM7" s="91"/>
      <c r="MN7" s="91"/>
      <c r="MO7" s="91"/>
      <c r="MP7" s="91"/>
      <c r="MQ7" s="91"/>
      <c r="MR7" s="91"/>
      <c r="MS7" s="91"/>
      <c r="MT7" s="91"/>
      <c r="MU7" s="91"/>
      <c r="MV7" s="91"/>
      <c r="MW7" s="91"/>
      <c r="MX7" s="91"/>
      <c r="MY7" s="91"/>
      <c r="MZ7" s="91"/>
      <c r="NA7" s="91"/>
      <c r="NB7" s="91"/>
      <c r="NC7" s="91"/>
      <c r="ND7" s="91"/>
      <c r="NE7" s="91"/>
      <c r="NF7" s="91"/>
      <c r="NG7" s="91"/>
      <c r="NH7" s="91"/>
      <c r="NI7" s="91"/>
      <c r="NJ7" s="91"/>
      <c r="NK7" s="91"/>
      <c r="NL7" s="91"/>
      <c r="NM7" s="91"/>
      <c r="NN7" s="91"/>
      <c r="NO7" s="91"/>
      <c r="NP7" s="91"/>
      <c r="NQ7" s="91"/>
      <c r="NR7" s="91"/>
      <c r="NS7" s="91"/>
      <c r="NT7" s="91"/>
      <c r="NU7" s="91"/>
      <c r="NV7" s="91"/>
      <c r="NW7" s="91"/>
      <c r="NX7" s="91"/>
      <c r="NY7" s="91"/>
      <c r="NZ7" s="91"/>
      <c r="OA7" s="91"/>
      <c r="OB7" s="91"/>
      <c r="OC7" s="91"/>
      <c r="OD7" s="91"/>
      <c r="OE7" s="91"/>
      <c r="OF7" s="91"/>
      <c r="OG7" s="91"/>
      <c r="OH7" s="91"/>
      <c r="OI7" s="91"/>
      <c r="OJ7" s="91"/>
      <c r="OK7" s="91"/>
      <c r="OL7" s="91"/>
      <c r="OM7" s="91"/>
      <c r="ON7" s="91"/>
      <c r="OO7" s="91"/>
      <c r="OP7" s="91"/>
      <c r="OQ7" s="91"/>
      <c r="OR7" s="91"/>
      <c r="OS7" s="91"/>
      <c r="OT7" s="91"/>
      <c r="OU7" s="91"/>
      <c r="OV7" s="91"/>
      <c r="OW7" s="91"/>
      <c r="OX7" s="91"/>
      <c r="OY7" s="91"/>
      <c r="OZ7" s="91"/>
      <c r="PA7" s="91"/>
      <c r="PB7" s="91"/>
      <c r="PC7" s="91"/>
      <c r="PD7" s="91"/>
      <c r="PE7" s="91"/>
      <c r="PF7" s="91"/>
      <c r="PG7" s="91"/>
      <c r="PH7" s="91"/>
      <c r="PI7" s="91"/>
      <c r="PJ7" s="91"/>
      <c r="PK7" s="91"/>
      <c r="PL7" s="91"/>
      <c r="PM7" s="91"/>
      <c r="PN7" s="91"/>
      <c r="PO7" s="91"/>
      <c r="PP7" s="91"/>
      <c r="PQ7" s="91"/>
      <c r="PR7" s="91"/>
      <c r="PS7" s="91"/>
      <c r="PT7" s="91"/>
      <c r="PU7" s="91"/>
      <c r="PV7" s="91"/>
      <c r="PW7" s="91"/>
      <c r="PX7" s="91"/>
      <c r="PY7" s="91"/>
      <c r="PZ7" s="91"/>
      <c r="QA7" s="91"/>
      <c r="QB7" s="91"/>
      <c r="QC7" s="91"/>
      <c r="QD7" s="91"/>
      <c r="QE7" s="91"/>
      <c r="QF7" s="91"/>
      <c r="QG7" s="91"/>
      <c r="QH7" s="91"/>
      <c r="QI7" s="91"/>
      <c r="QJ7" s="91"/>
      <c r="QK7" s="91"/>
      <c r="QL7" s="91"/>
      <c r="QM7" s="91"/>
      <c r="QN7" s="91"/>
      <c r="QO7" s="91"/>
      <c r="QP7" s="91"/>
      <c r="QQ7" s="91"/>
      <c r="QR7" s="91"/>
      <c r="QS7" s="91"/>
      <c r="QT7" s="91"/>
      <c r="QU7" s="91"/>
      <c r="QV7" s="91"/>
      <c r="QW7" s="91"/>
      <c r="QX7" s="91"/>
      <c r="QY7" s="91"/>
      <c r="QZ7" s="91"/>
      <c r="RA7" s="91"/>
      <c r="RB7" s="91"/>
      <c r="RC7" s="91"/>
      <c r="RD7" s="91"/>
      <c r="RE7" s="91"/>
      <c r="RF7" s="91"/>
      <c r="RG7" s="91"/>
      <c r="RH7" s="91"/>
      <c r="RI7" s="91"/>
      <c r="RJ7" s="91"/>
      <c r="RK7" s="91"/>
      <c r="RL7" s="91"/>
      <c r="RM7" s="91"/>
      <c r="RN7" s="91"/>
      <c r="RO7" s="91"/>
      <c r="RP7" s="91"/>
      <c r="RQ7" s="91"/>
      <c r="RR7" s="91"/>
      <c r="RS7" s="91"/>
      <c r="RT7" s="91"/>
      <c r="RU7" s="91"/>
      <c r="RV7" s="91"/>
      <c r="RW7" s="91"/>
      <c r="RX7" s="91"/>
      <c r="RY7" s="91"/>
      <c r="RZ7" s="91"/>
      <c r="SA7" s="91"/>
      <c r="SB7" s="91"/>
      <c r="SC7" s="91"/>
      <c r="SD7" s="91"/>
      <c r="SE7" s="91"/>
      <c r="SF7" s="91"/>
      <c r="SG7" s="91"/>
      <c r="SH7" s="91"/>
      <c r="SI7" s="91"/>
      <c r="SJ7" s="91"/>
      <c r="SK7" s="91"/>
      <c r="SL7" s="91"/>
      <c r="SM7" s="91"/>
      <c r="SN7" s="91"/>
      <c r="SO7" s="91"/>
      <c r="SP7" s="91"/>
      <c r="SQ7" s="91"/>
      <c r="SR7" s="91"/>
      <c r="SS7" s="91"/>
      <c r="ST7" s="91"/>
      <c r="SU7" s="91"/>
      <c r="SV7" s="91"/>
      <c r="SW7" s="91"/>
      <c r="SX7" s="91"/>
      <c r="SY7" s="91"/>
      <c r="SZ7" s="91"/>
      <c r="TA7" s="91"/>
      <c r="TB7" s="91"/>
      <c r="TC7" s="91"/>
      <c r="TD7" s="91"/>
      <c r="TE7" s="91"/>
      <c r="TF7" s="91"/>
      <c r="TG7" s="91"/>
      <c r="TH7" s="91"/>
      <c r="TI7" s="91"/>
      <c r="TJ7" s="91"/>
      <c r="TK7" s="91"/>
      <c r="TL7" s="91"/>
      <c r="TM7" s="91"/>
      <c r="TN7" s="91"/>
      <c r="TO7" s="91"/>
      <c r="TP7" s="91"/>
      <c r="TQ7" s="91"/>
      <c r="TR7" s="91"/>
      <c r="TS7" s="91"/>
      <c r="TT7" s="91"/>
      <c r="TU7" s="91"/>
      <c r="TV7" s="91"/>
      <c r="TW7" s="91"/>
      <c r="TX7" s="91"/>
      <c r="TY7" s="91"/>
      <c r="TZ7" s="91"/>
      <c r="UA7" s="91"/>
      <c r="UB7" s="91"/>
      <c r="UC7" s="91"/>
      <c r="UD7" s="91"/>
      <c r="UE7" s="91"/>
      <c r="UF7" s="91"/>
      <c r="UG7" s="91"/>
      <c r="UH7" s="91"/>
      <c r="UI7" s="91"/>
      <c r="UJ7" s="91"/>
      <c r="UK7" s="91"/>
      <c r="UL7" s="91"/>
      <c r="UM7" s="91"/>
      <c r="UN7" s="91"/>
      <c r="UO7" s="91"/>
      <c r="UP7" s="91"/>
      <c r="UQ7" s="91"/>
      <c r="UR7" s="91"/>
      <c r="US7" s="91"/>
      <c r="UT7" s="91"/>
      <c r="UU7" s="91"/>
      <c r="UV7" s="91"/>
      <c r="UW7" s="91"/>
      <c r="UX7" s="91"/>
      <c r="UY7" s="91"/>
      <c r="UZ7" s="91"/>
      <c r="VA7" s="91"/>
      <c r="VB7" s="91"/>
      <c r="VC7" s="91"/>
      <c r="VD7" s="91"/>
      <c r="VE7" s="91"/>
      <c r="VF7" s="91"/>
      <c r="VG7" s="91"/>
      <c r="VH7" s="91"/>
      <c r="VI7" s="91"/>
      <c r="VJ7" s="91"/>
      <c r="VK7" s="91"/>
      <c r="VL7" s="91"/>
      <c r="VM7" s="91"/>
      <c r="VN7" s="91"/>
      <c r="VO7" s="91"/>
      <c r="VP7" s="91"/>
      <c r="VQ7" s="91"/>
      <c r="VR7" s="91"/>
      <c r="VS7" s="91"/>
      <c r="VT7" s="91"/>
      <c r="VU7" s="91"/>
      <c r="VV7" s="91"/>
      <c r="VW7" s="91"/>
      <c r="VX7" s="91"/>
      <c r="VY7" s="91"/>
      <c r="VZ7" s="91"/>
      <c r="WA7" s="91"/>
      <c r="WB7" s="91"/>
      <c r="WC7" s="91"/>
      <c r="WD7" s="91"/>
      <c r="WE7" s="91"/>
      <c r="WF7" s="91"/>
      <c r="WG7" s="91"/>
      <c r="WH7" s="91"/>
      <c r="WI7" s="91"/>
      <c r="WJ7" s="91"/>
      <c r="WK7" s="91"/>
      <c r="WL7" s="91"/>
      <c r="WM7" s="91"/>
      <c r="WN7" s="91"/>
      <c r="WO7" s="91"/>
      <c r="WP7" s="91"/>
      <c r="WQ7" s="91"/>
      <c r="WR7" s="91"/>
      <c r="WS7" s="91"/>
      <c r="WT7" s="91"/>
      <c r="WU7" s="91"/>
      <c r="WV7" s="91"/>
      <c r="WW7" s="91"/>
      <c r="WX7" s="91"/>
      <c r="WY7" s="91"/>
      <c r="WZ7" s="91"/>
      <c r="XA7" s="91"/>
      <c r="XB7" s="91"/>
      <c r="XC7" s="91"/>
      <c r="XD7" s="91"/>
      <c r="XE7" s="91"/>
      <c r="XF7" s="91"/>
      <c r="XG7" s="91"/>
      <c r="XH7" s="91"/>
      <c r="XI7" s="91"/>
      <c r="XJ7" s="91"/>
      <c r="XK7" s="91"/>
      <c r="XL7" s="91"/>
      <c r="XM7" s="91"/>
      <c r="XN7" s="91"/>
      <c r="XO7" s="91"/>
      <c r="XP7" s="91"/>
      <c r="XQ7" s="91"/>
      <c r="XR7" s="91"/>
      <c r="XS7" s="91"/>
      <c r="XT7" s="91"/>
      <c r="XU7" s="91"/>
      <c r="XV7" s="91"/>
      <c r="XW7" s="91"/>
      <c r="XX7" s="91"/>
      <c r="XY7" s="91"/>
      <c r="XZ7" s="91"/>
      <c r="YA7" s="91"/>
      <c r="YB7" s="91"/>
      <c r="YC7" s="91"/>
      <c r="YD7" s="91"/>
      <c r="YE7" s="91"/>
      <c r="YF7" s="91"/>
      <c r="YG7" s="91"/>
      <c r="YH7" s="91"/>
      <c r="YI7" s="91"/>
      <c r="YJ7" s="91"/>
      <c r="YK7" s="91"/>
      <c r="YL7" s="91"/>
      <c r="YM7" s="91"/>
      <c r="YN7" s="91"/>
      <c r="YO7" s="91"/>
      <c r="YP7" s="91"/>
      <c r="YQ7" s="91"/>
      <c r="YR7" s="91"/>
      <c r="YS7" s="91"/>
      <c r="YT7" s="91"/>
      <c r="YU7" s="91"/>
      <c r="YV7" s="91"/>
      <c r="YW7" s="91"/>
      <c r="YX7" s="91"/>
      <c r="YY7" s="91"/>
      <c r="YZ7" s="91"/>
      <c r="ZA7" s="91"/>
      <c r="ZB7" s="91"/>
      <c r="ZC7" s="91"/>
      <c r="ZD7" s="91"/>
      <c r="ZE7" s="91"/>
      <c r="ZF7" s="91"/>
      <c r="ZG7" s="91"/>
      <c r="ZH7" s="91"/>
      <c r="ZI7" s="91"/>
      <c r="ZJ7" s="91"/>
      <c r="ZK7" s="91"/>
      <c r="ZL7" s="91"/>
      <c r="ZM7" s="91"/>
      <c r="ZN7" s="91"/>
      <c r="ZO7" s="91"/>
      <c r="ZP7" s="91"/>
      <c r="ZQ7" s="91"/>
      <c r="ZR7" s="91"/>
      <c r="ZS7" s="91"/>
      <c r="ZT7" s="91"/>
      <c r="ZU7" s="91"/>
      <c r="ZV7" s="91"/>
      <c r="ZW7" s="91"/>
      <c r="ZX7" s="91"/>
      <c r="ZY7" s="91"/>
      <c r="ZZ7" s="91"/>
      <c r="AAA7" s="91"/>
      <c r="AAB7" s="91"/>
      <c r="AAC7" s="91"/>
      <c r="AAD7" s="91"/>
      <c r="AAE7" s="91"/>
      <c r="AAF7" s="91"/>
      <c r="AAG7" s="91"/>
      <c r="AAH7" s="91"/>
      <c r="AAI7" s="91"/>
      <c r="AAJ7" s="91"/>
      <c r="AAK7" s="91"/>
      <c r="AAL7" s="91"/>
      <c r="AAM7" s="91"/>
      <c r="AAN7" s="91"/>
      <c r="AAO7" s="91"/>
      <c r="AAP7" s="91"/>
      <c r="AAQ7" s="91"/>
      <c r="AAR7" s="91"/>
      <c r="AAS7" s="91"/>
      <c r="AAT7" s="91"/>
      <c r="AAU7" s="91"/>
      <c r="AAV7" s="91"/>
      <c r="AAW7" s="91"/>
      <c r="AAX7" s="91"/>
      <c r="AAY7" s="91"/>
      <c r="AAZ7" s="91"/>
      <c r="ABA7" s="91"/>
      <c r="ABB7" s="91"/>
      <c r="ABC7" s="91"/>
      <c r="ABD7" s="91"/>
      <c r="ABE7" s="91"/>
      <c r="ABF7" s="91"/>
      <c r="ABG7" s="91"/>
      <c r="ABH7" s="91"/>
      <c r="ABI7" s="91"/>
      <c r="ABJ7" s="91"/>
      <c r="ABK7" s="91"/>
      <c r="ABL7" s="91"/>
      <c r="ABM7" s="91"/>
      <c r="ABN7" s="91"/>
      <c r="ABO7" s="91"/>
      <c r="ABP7" s="91"/>
      <c r="ABQ7" s="91"/>
      <c r="ABR7" s="91"/>
      <c r="ABS7" s="91"/>
      <c r="ABT7" s="91"/>
      <c r="ABU7" s="91"/>
      <c r="ABV7" s="91"/>
      <c r="ABW7" s="91"/>
      <c r="ABX7" s="91"/>
      <c r="ABY7" s="91"/>
      <c r="ABZ7" s="91"/>
      <c r="ACA7" s="91"/>
      <c r="ACB7" s="91"/>
      <c r="ACC7" s="91"/>
      <c r="ACD7" s="91"/>
      <c r="ACE7" s="91"/>
      <c r="ACF7" s="91"/>
      <c r="ACG7" s="91"/>
      <c r="ACH7" s="91"/>
      <c r="ACI7" s="91"/>
      <c r="ACJ7" s="91"/>
      <c r="ACK7" s="91"/>
      <c r="ACL7" s="91"/>
      <c r="ACM7" s="91"/>
      <c r="ACN7" s="91"/>
      <c r="ACO7" s="91"/>
      <c r="ACP7" s="91"/>
      <c r="ACQ7" s="91"/>
      <c r="ACR7" s="91"/>
      <c r="ACS7" s="91"/>
      <c r="ACT7" s="91"/>
      <c r="ACU7" s="91"/>
      <c r="ACV7" s="91"/>
      <c r="ACW7" s="91"/>
      <c r="ACX7" s="91"/>
      <c r="ACY7" s="91"/>
      <c r="ACZ7" s="91"/>
      <c r="ADA7" s="91"/>
      <c r="ADB7" s="91"/>
      <c r="ADC7" s="91"/>
      <c r="ADD7" s="91"/>
      <c r="ADE7" s="91"/>
      <c r="ADF7" s="91"/>
      <c r="ADG7" s="91"/>
      <c r="ADH7" s="91"/>
      <c r="ADI7" s="91"/>
      <c r="ADJ7" s="91"/>
      <c r="ADK7" s="91"/>
      <c r="ADL7" s="91"/>
      <c r="ADM7" s="91"/>
      <c r="ADN7" s="91"/>
      <c r="ADO7" s="91"/>
      <c r="ADP7" s="91"/>
      <c r="ADQ7" s="91"/>
      <c r="ADR7" s="91"/>
      <c r="ADS7" s="91"/>
      <c r="ADT7" s="91"/>
      <c r="ADU7" s="91"/>
      <c r="ADV7" s="91"/>
      <c r="ADW7" s="91"/>
      <c r="ADX7" s="91"/>
      <c r="ADY7" s="91"/>
      <c r="ADZ7" s="91"/>
      <c r="AEA7" s="91"/>
      <c r="AEB7" s="91"/>
      <c r="AEC7" s="91"/>
      <c r="AED7" s="91"/>
      <c r="AEE7" s="91"/>
      <c r="AEF7" s="91"/>
      <c r="AEG7" s="91"/>
      <c r="AEH7" s="91"/>
      <c r="AEI7" s="91"/>
      <c r="AEJ7" s="91"/>
      <c r="AEK7" s="91"/>
      <c r="AEL7" s="91"/>
      <c r="AEM7" s="91"/>
      <c r="AEN7" s="91"/>
      <c r="AEO7" s="91"/>
      <c r="AEP7" s="91"/>
      <c r="AEQ7" s="91"/>
      <c r="AER7" s="91"/>
      <c r="AES7" s="91"/>
      <c r="AET7" s="91"/>
      <c r="AEU7" s="91"/>
      <c r="AEV7" s="91"/>
      <c r="AEW7" s="91"/>
      <c r="AEX7" s="91"/>
      <c r="AEY7" s="91"/>
      <c r="AEZ7" s="91"/>
      <c r="AFA7" s="91"/>
      <c r="AFB7" s="91"/>
      <c r="AFC7" s="91"/>
      <c r="AFD7" s="91"/>
      <c r="AFE7" s="91"/>
      <c r="AFF7" s="91"/>
      <c r="AFG7" s="91"/>
      <c r="AFH7" s="91"/>
      <c r="AFI7" s="91"/>
      <c r="AFJ7" s="91"/>
      <c r="AFK7" s="91"/>
      <c r="AFL7" s="91"/>
      <c r="AFM7" s="91"/>
      <c r="AFN7" s="91"/>
      <c r="AFO7" s="91"/>
      <c r="AFP7" s="91"/>
      <c r="AFQ7" s="91"/>
      <c r="AFR7" s="91"/>
      <c r="AFS7" s="91"/>
      <c r="AFT7" s="91"/>
      <c r="AFU7" s="91"/>
      <c r="AFV7" s="91"/>
      <c r="AFW7" s="91"/>
      <c r="AFX7" s="91"/>
      <c r="AFY7" s="91"/>
      <c r="AFZ7" s="91"/>
      <c r="AGA7" s="91"/>
      <c r="AGB7" s="91"/>
      <c r="AGC7" s="91"/>
      <c r="AGD7" s="91"/>
      <c r="AGE7" s="91"/>
      <c r="AGF7" s="91"/>
      <c r="AGG7" s="91"/>
      <c r="AGH7" s="91"/>
      <c r="AGI7" s="91"/>
      <c r="AGJ7" s="91"/>
      <c r="AGK7" s="91"/>
      <c r="AGL7" s="91"/>
      <c r="AGM7" s="91"/>
      <c r="AGN7" s="91"/>
      <c r="AGO7" s="91"/>
      <c r="AGP7" s="91"/>
      <c r="AGQ7" s="91"/>
      <c r="AGR7" s="91"/>
      <c r="AGS7" s="91"/>
      <c r="AGT7" s="91"/>
      <c r="AGU7" s="91"/>
      <c r="AGV7" s="91"/>
      <c r="AGW7" s="91"/>
      <c r="AGX7" s="91"/>
      <c r="AGY7" s="91"/>
      <c r="AGZ7" s="91"/>
      <c r="AHA7" s="91"/>
      <c r="AHB7" s="91"/>
      <c r="AHC7" s="91"/>
      <c r="AHD7" s="91"/>
      <c r="AHE7" s="91"/>
      <c r="AHF7" s="91"/>
      <c r="AHG7" s="91"/>
      <c r="AHH7" s="91"/>
      <c r="AHI7" s="91"/>
      <c r="AHJ7" s="91"/>
      <c r="AHK7" s="91"/>
      <c r="AHL7" s="91"/>
      <c r="AHM7" s="91"/>
      <c r="AHN7" s="91"/>
      <c r="AHO7" s="91"/>
      <c r="AHP7" s="91"/>
      <c r="AHQ7" s="91"/>
      <c r="AHR7" s="91"/>
      <c r="AHS7" s="91"/>
      <c r="AHT7" s="91"/>
      <c r="AHU7" s="91"/>
      <c r="AHV7" s="91"/>
      <c r="AHW7" s="91"/>
      <c r="AHX7" s="91"/>
      <c r="AHY7" s="91"/>
      <c r="AHZ7" s="91"/>
      <c r="AIA7" s="91"/>
      <c r="AIB7" s="91"/>
      <c r="AIC7" s="91"/>
      <c r="AID7" s="91"/>
      <c r="AIE7" s="91"/>
      <c r="AIF7" s="91"/>
      <c r="AIG7" s="91"/>
      <c r="AIH7" s="91"/>
      <c r="AII7" s="91"/>
      <c r="AIJ7" s="91"/>
      <c r="AIK7" s="91"/>
      <c r="AIL7" s="91"/>
      <c r="AIM7" s="91"/>
      <c r="AIN7" s="91"/>
      <c r="AIO7" s="91"/>
      <c r="AIP7" s="91"/>
      <c r="AIQ7" s="91"/>
      <c r="AIR7" s="91"/>
      <c r="AIS7" s="91"/>
      <c r="AIT7" s="91"/>
      <c r="AIU7" s="91"/>
      <c r="AIV7" s="91"/>
      <c r="AIW7" s="91"/>
      <c r="AIX7" s="91"/>
      <c r="AIY7" s="91"/>
      <c r="AIZ7" s="91"/>
      <c r="AJA7" s="91"/>
      <c r="AJB7" s="91"/>
      <c r="AJC7" s="91"/>
      <c r="AJD7" s="91"/>
      <c r="AJE7" s="91"/>
      <c r="AJF7" s="91"/>
      <c r="AJG7" s="91"/>
      <c r="AJH7" s="91"/>
      <c r="AJI7" s="91"/>
      <c r="AJJ7" s="91"/>
      <c r="AJK7" s="91"/>
      <c r="AJL7" s="91"/>
      <c r="AJM7" s="91"/>
      <c r="AJN7" s="91"/>
      <c r="AJO7" s="91"/>
      <c r="AJP7" s="91"/>
      <c r="AJQ7" s="91"/>
      <c r="AJR7" s="91"/>
      <c r="AJS7" s="91"/>
      <c r="AJT7" s="91"/>
      <c r="AJU7" s="91"/>
      <c r="AJV7" s="91"/>
      <c r="AJW7" s="91"/>
      <c r="AJX7" s="91"/>
      <c r="AJY7" s="91"/>
      <c r="AJZ7" s="91"/>
      <c r="AKA7" s="91"/>
      <c r="AKB7" s="91"/>
      <c r="AKC7" s="91"/>
      <c r="AKD7" s="91"/>
      <c r="AKE7" s="91"/>
      <c r="AKF7" s="91"/>
      <c r="AKG7" s="91"/>
      <c r="AKH7" s="91"/>
      <c r="AKI7" s="91"/>
      <c r="AKJ7" s="91"/>
      <c r="AKK7" s="91"/>
      <c r="AKL7" s="91"/>
      <c r="AKM7" s="91"/>
      <c r="AKN7" s="91"/>
      <c r="AKO7" s="91"/>
      <c r="AKP7" s="91"/>
      <c r="AKQ7" s="91"/>
      <c r="AKR7" s="91"/>
      <c r="AKS7" s="91"/>
      <c r="AKT7" s="91"/>
      <c r="AKU7" s="91"/>
      <c r="AKV7" s="91"/>
      <c r="AKW7" s="91"/>
      <c r="AKX7" s="91"/>
      <c r="AKY7" s="91"/>
      <c r="AKZ7" s="91"/>
      <c r="ALA7" s="91"/>
      <c r="ALB7" s="91"/>
      <c r="ALC7" s="91"/>
      <c r="ALD7" s="91"/>
      <c r="ALE7" s="91"/>
      <c r="ALF7" s="91"/>
      <c r="ALG7" s="91"/>
      <c r="ALH7" s="91"/>
      <c r="ALI7" s="91"/>
      <c r="ALJ7" s="91"/>
      <c r="ALK7" s="91"/>
      <c r="ALL7" s="91"/>
      <c r="ALM7" s="91"/>
      <c r="ALN7" s="91"/>
      <c r="ALO7" s="91"/>
      <c r="ALP7" s="91"/>
      <c r="ALQ7" s="91"/>
      <c r="ALR7" s="91"/>
      <c r="ALS7" s="91"/>
      <c r="ALT7" s="91"/>
      <c r="ALU7" s="91"/>
      <c r="ALV7" s="91"/>
      <c r="ALW7" s="91"/>
      <c r="ALX7" s="91"/>
      <c r="ALY7" s="91"/>
      <c r="ALZ7" s="91"/>
      <c r="AMA7" s="91"/>
    </row>
    <row r="8" spans="1:1015" s="75" customFormat="1" ht="19.5" customHeight="1">
      <c r="A8" s="81" t="s">
        <v>401</v>
      </c>
      <c r="B8" s="82">
        <v>116</v>
      </c>
      <c r="C8" s="82"/>
      <c r="D8" s="83"/>
      <c r="E8" s="83"/>
      <c r="F8" s="83">
        <v>792</v>
      </c>
      <c r="G8" s="82"/>
      <c r="H8" s="84">
        <f>B8</f>
        <v>116</v>
      </c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  <c r="IN8" s="91"/>
      <c r="IO8" s="91"/>
      <c r="IP8" s="91"/>
      <c r="IQ8" s="91"/>
      <c r="IR8" s="91"/>
      <c r="IS8" s="91"/>
      <c r="IT8" s="91"/>
      <c r="IU8" s="91"/>
      <c r="IV8" s="91"/>
      <c r="IW8" s="91"/>
      <c r="IX8" s="91"/>
      <c r="IY8" s="91"/>
      <c r="IZ8" s="91"/>
      <c r="JA8" s="91"/>
      <c r="JB8" s="91"/>
      <c r="JC8" s="91"/>
      <c r="JD8" s="91"/>
      <c r="JE8" s="91"/>
      <c r="JF8" s="91"/>
      <c r="JG8" s="91"/>
      <c r="JH8" s="91"/>
      <c r="JI8" s="91"/>
      <c r="JJ8" s="91"/>
      <c r="JK8" s="91"/>
      <c r="JL8" s="91"/>
      <c r="JM8" s="91"/>
      <c r="JN8" s="91"/>
      <c r="JO8" s="91"/>
      <c r="JP8" s="91"/>
      <c r="JQ8" s="91"/>
      <c r="JR8" s="91"/>
      <c r="JS8" s="91"/>
      <c r="JT8" s="91"/>
      <c r="JU8" s="91"/>
      <c r="JV8" s="91"/>
      <c r="JW8" s="91"/>
      <c r="JX8" s="91"/>
      <c r="JY8" s="91"/>
      <c r="JZ8" s="91"/>
      <c r="KA8" s="91"/>
      <c r="KB8" s="91"/>
      <c r="KC8" s="91"/>
      <c r="KD8" s="91"/>
      <c r="KE8" s="91"/>
      <c r="KF8" s="91"/>
      <c r="KG8" s="91"/>
      <c r="KH8" s="91"/>
      <c r="KI8" s="91"/>
      <c r="KJ8" s="91"/>
      <c r="KK8" s="91"/>
      <c r="KL8" s="91"/>
      <c r="KM8" s="91"/>
      <c r="KN8" s="91"/>
      <c r="KO8" s="91"/>
      <c r="KP8" s="91"/>
      <c r="KQ8" s="91"/>
      <c r="KR8" s="91"/>
      <c r="KS8" s="91"/>
      <c r="KT8" s="91"/>
      <c r="KU8" s="91"/>
      <c r="KV8" s="91"/>
      <c r="KW8" s="91"/>
      <c r="KX8" s="91"/>
      <c r="KY8" s="91"/>
      <c r="KZ8" s="91"/>
      <c r="LA8" s="91"/>
      <c r="LB8" s="91"/>
      <c r="LC8" s="91"/>
      <c r="LD8" s="91"/>
      <c r="LE8" s="91"/>
      <c r="LF8" s="91"/>
      <c r="LG8" s="91"/>
      <c r="LH8" s="91"/>
      <c r="LI8" s="91"/>
      <c r="LJ8" s="91"/>
      <c r="LK8" s="91"/>
      <c r="LL8" s="91"/>
      <c r="LM8" s="91"/>
      <c r="LN8" s="91"/>
      <c r="LO8" s="91"/>
      <c r="LP8" s="91"/>
      <c r="LQ8" s="91"/>
      <c r="LR8" s="91"/>
      <c r="LS8" s="91"/>
      <c r="LT8" s="91"/>
      <c r="LU8" s="91"/>
      <c r="LV8" s="91"/>
      <c r="LW8" s="91"/>
      <c r="LX8" s="91"/>
      <c r="LY8" s="91"/>
      <c r="LZ8" s="91"/>
      <c r="MA8" s="91"/>
      <c r="MB8" s="91"/>
      <c r="MC8" s="91"/>
      <c r="MD8" s="91"/>
      <c r="ME8" s="91"/>
      <c r="MF8" s="91"/>
      <c r="MG8" s="91"/>
      <c r="MH8" s="91"/>
      <c r="MI8" s="91"/>
      <c r="MJ8" s="91"/>
      <c r="MK8" s="91"/>
      <c r="ML8" s="91"/>
      <c r="MM8" s="91"/>
      <c r="MN8" s="91"/>
      <c r="MO8" s="91"/>
      <c r="MP8" s="91"/>
      <c r="MQ8" s="91"/>
      <c r="MR8" s="91"/>
      <c r="MS8" s="91"/>
      <c r="MT8" s="91"/>
      <c r="MU8" s="91"/>
      <c r="MV8" s="91"/>
      <c r="MW8" s="91"/>
      <c r="MX8" s="91"/>
      <c r="MY8" s="91"/>
      <c r="MZ8" s="91"/>
      <c r="NA8" s="91"/>
      <c r="NB8" s="91"/>
      <c r="NC8" s="91"/>
      <c r="ND8" s="91"/>
      <c r="NE8" s="91"/>
      <c r="NF8" s="91"/>
      <c r="NG8" s="91"/>
      <c r="NH8" s="91"/>
      <c r="NI8" s="91"/>
      <c r="NJ8" s="91"/>
      <c r="NK8" s="91"/>
      <c r="NL8" s="91"/>
      <c r="NM8" s="91"/>
      <c r="NN8" s="91"/>
      <c r="NO8" s="91"/>
      <c r="NP8" s="91"/>
      <c r="NQ8" s="91"/>
      <c r="NR8" s="91"/>
      <c r="NS8" s="91"/>
      <c r="NT8" s="91"/>
      <c r="NU8" s="91"/>
      <c r="NV8" s="91"/>
      <c r="NW8" s="91"/>
      <c r="NX8" s="91"/>
      <c r="NY8" s="91"/>
      <c r="NZ8" s="91"/>
      <c r="OA8" s="91"/>
      <c r="OB8" s="91"/>
      <c r="OC8" s="91"/>
      <c r="OD8" s="91"/>
      <c r="OE8" s="91"/>
      <c r="OF8" s="91"/>
      <c r="OG8" s="91"/>
      <c r="OH8" s="91"/>
      <c r="OI8" s="91"/>
      <c r="OJ8" s="91"/>
      <c r="OK8" s="91"/>
      <c r="OL8" s="91"/>
      <c r="OM8" s="91"/>
      <c r="ON8" s="91"/>
      <c r="OO8" s="91"/>
      <c r="OP8" s="91"/>
      <c r="OQ8" s="91"/>
      <c r="OR8" s="91"/>
      <c r="OS8" s="91"/>
      <c r="OT8" s="91"/>
      <c r="OU8" s="91"/>
      <c r="OV8" s="91"/>
      <c r="OW8" s="91"/>
      <c r="OX8" s="91"/>
      <c r="OY8" s="91"/>
      <c r="OZ8" s="91"/>
      <c r="PA8" s="91"/>
      <c r="PB8" s="91"/>
      <c r="PC8" s="91"/>
      <c r="PD8" s="91"/>
      <c r="PE8" s="91"/>
      <c r="PF8" s="91"/>
      <c r="PG8" s="91"/>
      <c r="PH8" s="91"/>
      <c r="PI8" s="91"/>
      <c r="PJ8" s="91"/>
      <c r="PK8" s="91"/>
      <c r="PL8" s="91"/>
      <c r="PM8" s="91"/>
      <c r="PN8" s="91"/>
      <c r="PO8" s="91"/>
      <c r="PP8" s="91"/>
      <c r="PQ8" s="91"/>
      <c r="PR8" s="91"/>
      <c r="PS8" s="91"/>
      <c r="PT8" s="91"/>
      <c r="PU8" s="91"/>
      <c r="PV8" s="91"/>
      <c r="PW8" s="91"/>
      <c r="PX8" s="91"/>
      <c r="PY8" s="91"/>
      <c r="PZ8" s="91"/>
      <c r="QA8" s="91"/>
      <c r="QB8" s="91"/>
      <c r="QC8" s="91"/>
      <c r="QD8" s="91"/>
      <c r="QE8" s="91"/>
      <c r="QF8" s="91"/>
      <c r="QG8" s="91"/>
      <c r="QH8" s="91"/>
      <c r="QI8" s="91"/>
      <c r="QJ8" s="91"/>
      <c r="QK8" s="91"/>
      <c r="QL8" s="91"/>
      <c r="QM8" s="91"/>
      <c r="QN8" s="91"/>
      <c r="QO8" s="91"/>
      <c r="QP8" s="91"/>
      <c r="QQ8" s="91"/>
      <c r="QR8" s="91"/>
      <c r="QS8" s="91"/>
      <c r="QT8" s="91"/>
      <c r="QU8" s="91"/>
      <c r="QV8" s="91"/>
      <c r="QW8" s="91"/>
      <c r="QX8" s="91"/>
      <c r="QY8" s="91"/>
      <c r="QZ8" s="91"/>
      <c r="RA8" s="91"/>
      <c r="RB8" s="91"/>
      <c r="RC8" s="91"/>
      <c r="RD8" s="91"/>
      <c r="RE8" s="91"/>
      <c r="RF8" s="91"/>
      <c r="RG8" s="91"/>
      <c r="RH8" s="91"/>
      <c r="RI8" s="91"/>
      <c r="RJ8" s="91"/>
      <c r="RK8" s="91"/>
      <c r="RL8" s="91"/>
      <c r="RM8" s="91"/>
      <c r="RN8" s="91"/>
      <c r="RO8" s="91"/>
      <c r="RP8" s="91"/>
      <c r="RQ8" s="91"/>
      <c r="RR8" s="91"/>
      <c r="RS8" s="91"/>
      <c r="RT8" s="91"/>
      <c r="RU8" s="91"/>
      <c r="RV8" s="91"/>
      <c r="RW8" s="91"/>
      <c r="RX8" s="91"/>
      <c r="RY8" s="91"/>
      <c r="RZ8" s="91"/>
      <c r="SA8" s="91"/>
      <c r="SB8" s="91"/>
      <c r="SC8" s="91"/>
      <c r="SD8" s="91"/>
      <c r="SE8" s="91"/>
      <c r="SF8" s="91"/>
      <c r="SG8" s="91"/>
      <c r="SH8" s="91"/>
      <c r="SI8" s="91"/>
      <c r="SJ8" s="91"/>
      <c r="SK8" s="91"/>
      <c r="SL8" s="91"/>
      <c r="SM8" s="91"/>
      <c r="SN8" s="91"/>
      <c r="SO8" s="91"/>
      <c r="SP8" s="91"/>
      <c r="SQ8" s="91"/>
      <c r="SR8" s="91"/>
      <c r="SS8" s="91"/>
      <c r="ST8" s="91"/>
      <c r="SU8" s="91"/>
      <c r="SV8" s="91"/>
      <c r="SW8" s="91"/>
      <c r="SX8" s="91"/>
      <c r="SY8" s="91"/>
      <c r="SZ8" s="91"/>
      <c r="TA8" s="91"/>
      <c r="TB8" s="91"/>
      <c r="TC8" s="91"/>
      <c r="TD8" s="91"/>
      <c r="TE8" s="91"/>
      <c r="TF8" s="91"/>
      <c r="TG8" s="91"/>
      <c r="TH8" s="91"/>
      <c r="TI8" s="91"/>
      <c r="TJ8" s="91"/>
      <c r="TK8" s="91"/>
      <c r="TL8" s="91"/>
      <c r="TM8" s="91"/>
      <c r="TN8" s="91"/>
      <c r="TO8" s="91"/>
      <c r="TP8" s="91"/>
      <c r="TQ8" s="91"/>
      <c r="TR8" s="91"/>
      <c r="TS8" s="91"/>
      <c r="TT8" s="91"/>
      <c r="TU8" s="91"/>
      <c r="TV8" s="91"/>
      <c r="TW8" s="91"/>
      <c r="TX8" s="91"/>
      <c r="TY8" s="91"/>
      <c r="TZ8" s="91"/>
      <c r="UA8" s="91"/>
      <c r="UB8" s="91"/>
      <c r="UC8" s="91"/>
      <c r="UD8" s="91"/>
      <c r="UE8" s="91"/>
      <c r="UF8" s="91"/>
      <c r="UG8" s="91"/>
      <c r="UH8" s="91"/>
      <c r="UI8" s="91"/>
      <c r="UJ8" s="91"/>
      <c r="UK8" s="91"/>
      <c r="UL8" s="91"/>
      <c r="UM8" s="91"/>
      <c r="UN8" s="91"/>
      <c r="UO8" s="91"/>
      <c r="UP8" s="91"/>
      <c r="UQ8" s="91"/>
      <c r="UR8" s="91"/>
      <c r="US8" s="91"/>
      <c r="UT8" s="91"/>
      <c r="UU8" s="91"/>
      <c r="UV8" s="91"/>
      <c r="UW8" s="91"/>
      <c r="UX8" s="91"/>
      <c r="UY8" s="91"/>
      <c r="UZ8" s="91"/>
      <c r="VA8" s="91"/>
      <c r="VB8" s="91"/>
      <c r="VC8" s="91"/>
      <c r="VD8" s="91"/>
      <c r="VE8" s="91"/>
      <c r="VF8" s="91"/>
      <c r="VG8" s="91"/>
      <c r="VH8" s="91"/>
      <c r="VI8" s="91"/>
      <c r="VJ8" s="91"/>
      <c r="VK8" s="91"/>
      <c r="VL8" s="91"/>
      <c r="VM8" s="91"/>
      <c r="VN8" s="91"/>
      <c r="VO8" s="91"/>
      <c r="VP8" s="91"/>
      <c r="VQ8" s="91"/>
      <c r="VR8" s="91"/>
      <c r="VS8" s="91"/>
      <c r="VT8" s="91"/>
      <c r="VU8" s="91"/>
      <c r="VV8" s="91"/>
      <c r="VW8" s="91"/>
      <c r="VX8" s="91"/>
      <c r="VY8" s="91"/>
      <c r="VZ8" s="91"/>
      <c r="WA8" s="91"/>
      <c r="WB8" s="91"/>
      <c r="WC8" s="91"/>
      <c r="WD8" s="91"/>
      <c r="WE8" s="91"/>
      <c r="WF8" s="91"/>
      <c r="WG8" s="91"/>
      <c r="WH8" s="91"/>
      <c r="WI8" s="91"/>
      <c r="WJ8" s="91"/>
      <c r="WK8" s="91"/>
      <c r="WL8" s="91"/>
      <c r="WM8" s="91"/>
      <c r="WN8" s="91"/>
      <c r="WO8" s="91"/>
      <c r="WP8" s="91"/>
      <c r="WQ8" s="91"/>
      <c r="WR8" s="91"/>
      <c r="WS8" s="91"/>
      <c r="WT8" s="91"/>
      <c r="WU8" s="91"/>
      <c r="WV8" s="91"/>
      <c r="WW8" s="91"/>
      <c r="WX8" s="91"/>
      <c r="WY8" s="91"/>
      <c r="WZ8" s="91"/>
      <c r="XA8" s="91"/>
      <c r="XB8" s="91"/>
      <c r="XC8" s="91"/>
      <c r="XD8" s="91"/>
      <c r="XE8" s="91"/>
      <c r="XF8" s="91"/>
      <c r="XG8" s="91"/>
      <c r="XH8" s="91"/>
      <c r="XI8" s="91"/>
      <c r="XJ8" s="91"/>
      <c r="XK8" s="91"/>
      <c r="XL8" s="91"/>
      <c r="XM8" s="91"/>
      <c r="XN8" s="91"/>
      <c r="XO8" s="91"/>
      <c r="XP8" s="91"/>
      <c r="XQ8" s="91"/>
      <c r="XR8" s="91"/>
      <c r="XS8" s="91"/>
      <c r="XT8" s="91"/>
      <c r="XU8" s="91"/>
      <c r="XV8" s="91"/>
      <c r="XW8" s="91"/>
      <c r="XX8" s="91"/>
      <c r="XY8" s="91"/>
      <c r="XZ8" s="91"/>
      <c r="YA8" s="91"/>
      <c r="YB8" s="91"/>
      <c r="YC8" s="91"/>
      <c r="YD8" s="91"/>
      <c r="YE8" s="91"/>
      <c r="YF8" s="91"/>
      <c r="YG8" s="91"/>
      <c r="YH8" s="91"/>
      <c r="YI8" s="91"/>
      <c r="YJ8" s="91"/>
      <c r="YK8" s="91"/>
      <c r="YL8" s="91"/>
      <c r="YM8" s="91"/>
      <c r="YN8" s="91"/>
      <c r="YO8" s="91"/>
      <c r="YP8" s="91"/>
      <c r="YQ8" s="91"/>
      <c r="YR8" s="91"/>
      <c r="YS8" s="91"/>
      <c r="YT8" s="91"/>
      <c r="YU8" s="91"/>
      <c r="YV8" s="91"/>
      <c r="YW8" s="91"/>
      <c r="YX8" s="91"/>
      <c r="YY8" s="91"/>
      <c r="YZ8" s="91"/>
      <c r="ZA8" s="91"/>
      <c r="ZB8" s="91"/>
      <c r="ZC8" s="91"/>
      <c r="ZD8" s="91"/>
      <c r="ZE8" s="91"/>
      <c r="ZF8" s="91"/>
      <c r="ZG8" s="91"/>
      <c r="ZH8" s="91"/>
      <c r="ZI8" s="91"/>
      <c r="ZJ8" s="91"/>
      <c r="ZK8" s="91"/>
      <c r="ZL8" s="91"/>
      <c r="ZM8" s="91"/>
      <c r="ZN8" s="91"/>
      <c r="ZO8" s="91"/>
      <c r="ZP8" s="91"/>
      <c r="ZQ8" s="91"/>
      <c r="ZR8" s="91"/>
      <c r="ZS8" s="91"/>
      <c r="ZT8" s="91"/>
      <c r="ZU8" s="91"/>
      <c r="ZV8" s="91"/>
      <c r="ZW8" s="91"/>
      <c r="ZX8" s="91"/>
      <c r="ZY8" s="91"/>
      <c r="ZZ8" s="91"/>
      <c r="AAA8" s="91"/>
      <c r="AAB8" s="91"/>
      <c r="AAC8" s="91"/>
      <c r="AAD8" s="91"/>
      <c r="AAE8" s="91"/>
      <c r="AAF8" s="91"/>
      <c r="AAG8" s="91"/>
      <c r="AAH8" s="91"/>
      <c r="AAI8" s="91"/>
      <c r="AAJ8" s="91"/>
      <c r="AAK8" s="91"/>
      <c r="AAL8" s="91"/>
      <c r="AAM8" s="91"/>
      <c r="AAN8" s="91"/>
      <c r="AAO8" s="91"/>
      <c r="AAP8" s="91"/>
      <c r="AAQ8" s="91"/>
      <c r="AAR8" s="91"/>
      <c r="AAS8" s="91"/>
      <c r="AAT8" s="91"/>
      <c r="AAU8" s="91"/>
      <c r="AAV8" s="91"/>
      <c r="AAW8" s="91"/>
      <c r="AAX8" s="91"/>
      <c r="AAY8" s="91"/>
      <c r="AAZ8" s="91"/>
      <c r="ABA8" s="91"/>
      <c r="ABB8" s="91"/>
      <c r="ABC8" s="91"/>
      <c r="ABD8" s="91"/>
      <c r="ABE8" s="91"/>
      <c r="ABF8" s="91"/>
      <c r="ABG8" s="91"/>
      <c r="ABH8" s="91"/>
      <c r="ABI8" s="91"/>
      <c r="ABJ8" s="91"/>
      <c r="ABK8" s="91"/>
      <c r="ABL8" s="91"/>
      <c r="ABM8" s="91"/>
      <c r="ABN8" s="91"/>
      <c r="ABO8" s="91"/>
      <c r="ABP8" s="91"/>
      <c r="ABQ8" s="91"/>
      <c r="ABR8" s="91"/>
      <c r="ABS8" s="91"/>
      <c r="ABT8" s="91"/>
      <c r="ABU8" s="91"/>
      <c r="ABV8" s="91"/>
      <c r="ABW8" s="91"/>
      <c r="ABX8" s="91"/>
      <c r="ABY8" s="91"/>
      <c r="ABZ8" s="91"/>
      <c r="ACA8" s="91"/>
      <c r="ACB8" s="91"/>
      <c r="ACC8" s="91"/>
      <c r="ACD8" s="91"/>
      <c r="ACE8" s="91"/>
      <c r="ACF8" s="91"/>
      <c r="ACG8" s="91"/>
      <c r="ACH8" s="91"/>
      <c r="ACI8" s="91"/>
      <c r="ACJ8" s="91"/>
      <c r="ACK8" s="91"/>
      <c r="ACL8" s="91"/>
      <c r="ACM8" s="91"/>
      <c r="ACN8" s="91"/>
      <c r="ACO8" s="91"/>
      <c r="ACP8" s="91"/>
      <c r="ACQ8" s="91"/>
      <c r="ACR8" s="91"/>
      <c r="ACS8" s="91"/>
      <c r="ACT8" s="91"/>
      <c r="ACU8" s="91"/>
      <c r="ACV8" s="91"/>
      <c r="ACW8" s="91"/>
      <c r="ACX8" s="91"/>
      <c r="ACY8" s="91"/>
      <c r="ACZ8" s="91"/>
      <c r="ADA8" s="91"/>
      <c r="ADB8" s="91"/>
      <c r="ADC8" s="91"/>
      <c r="ADD8" s="91"/>
      <c r="ADE8" s="91"/>
      <c r="ADF8" s="91"/>
      <c r="ADG8" s="91"/>
      <c r="ADH8" s="91"/>
      <c r="ADI8" s="91"/>
      <c r="ADJ8" s="91"/>
      <c r="ADK8" s="91"/>
      <c r="ADL8" s="91"/>
      <c r="ADM8" s="91"/>
      <c r="ADN8" s="91"/>
      <c r="ADO8" s="91"/>
      <c r="ADP8" s="91"/>
      <c r="ADQ8" s="91"/>
      <c r="ADR8" s="91"/>
      <c r="ADS8" s="91"/>
      <c r="ADT8" s="91"/>
      <c r="ADU8" s="91"/>
      <c r="ADV8" s="91"/>
      <c r="ADW8" s="91"/>
      <c r="ADX8" s="91"/>
      <c r="ADY8" s="91"/>
      <c r="ADZ8" s="91"/>
      <c r="AEA8" s="91"/>
      <c r="AEB8" s="91"/>
      <c r="AEC8" s="91"/>
      <c r="AED8" s="91"/>
      <c r="AEE8" s="91"/>
      <c r="AEF8" s="91"/>
      <c r="AEG8" s="91"/>
      <c r="AEH8" s="91"/>
      <c r="AEI8" s="91"/>
      <c r="AEJ8" s="91"/>
      <c r="AEK8" s="91"/>
      <c r="AEL8" s="91"/>
      <c r="AEM8" s="91"/>
      <c r="AEN8" s="91"/>
      <c r="AEO8" s="91"/>
      <c r="AEP8" s="91"/>
      <c r="AEQ8" s="91"/>
      <c r="AER8" s="91"/>
      <c r="AES8" s="91"/>
      <c r="AET8" s="91"/>
      <c r="AEU8" s="91"/>
      <c r="AEV8" s="91"/>
      <c r="AEW8" s="91"/>
      <c r="AEX8" s="91"/>
      <c r="AEY8" s="91"/>
      <c r="AEZ8" s="91"/>
      <c r="AFA8" s="91"/>
      <c r="AFB8" s="91"/>
      <c r="AFC8" s="91"/>
      <c r="AFD8" s="91"/>
      <c r="AFE8" s="91"/>
      <c r="AFF8" s="91"/>
      <c r="AFG8" s="91"/>
      <c r="AFH8" s="91"/>
      <c r="AFI8" s="91"/>
      <c r="AFJ8" s="91"/>
      <c r="AFK8" s="91"/>
      <c r="AFL8" s="91"/>
      <c r="AFM8" s="91"/>
      <c r="AFN8" s="91"/>
      <c r="AFO8" s="91"/>
      <c r="AFP8" s="91"/>
      <c r="AFQ8" s="91"/>
      <c r="AFR8" s="91"/>
      <c r="AFS8" s="91"/>
      <c r="AFT8" s="91"/>
      <c r="AFU8" s="91"/>
      <c r="AFV8" s="91"/>
      <c r="AFW8" s="91"/>
      <c r="AFX8" s="91"/>
      <c r="AFY8" s="91"/>
      <c r="AFZ8" s="91"/>
      <c r="AGA8" s="91"/>
      <c r="AGB8" s="91"/>
      <c r="AGC8" s="91"/>
      <c r="AGD8" s="91"/>
      <c r="AGE8" s="91"/>
      <c r="AGF8" s="91"/>
      <c r="AGG8" s="91"/>
      <c r="AGH8" s="91"/>
      <c r="AGI8" s="91"/>
      <c r="AGJ8" s="91"/>
      <c r="AGK8" s="91"/>
      <c r="AGL8" s="91"/>
      <c r="AGM8" s="91"/>
      <c r="AGN8" s="91"/>
      <c r="AGO8" s="91"/>
      <c r="AGP8" s="91"/>
      <c r="AGQ8" s="91"/>
      <c r="AGR8" s="91"/>
      <c r="AGS8" s="91"/>
      <c r="AGT8" s="91"/>
      <c r="AGU8" s="91"/>
      <c r="AGV8" s="91"/>
      <c r="AGW8" s="91"/>
      <c r="AGX8" s="91"/>
      <c r="AGY8" s="91"/>
      <c r="AGZ8" s="91"/>
      <c r="AHA8" s="91"/>
      <c r="AHB8" s="91"/>
      <c r="AHC8" s="91"/>
      <c r="AHD8" s="91"/>
      <c r="AHE8" s="91"/>
      <c r="AHF8" s="91"/>
      <c r="AHG8" s="91"/>
      <c r="AHH8" s="91"/>
      <c r="AHI8" s="91"/>
      <c r="AHJ8" s="91"/>
      <c r="AHK8" s="91"/>
      <c r="AHL8" s="91"/>
      <c r="AHM8" s="91"/>
      <c r="AHN8" s="91"/>
      <c r="AHO8" s="91"/>
      <c r="AHP8" s="91"/>
      <c r="AHQ8" s="91"/>
      <c r="AHR8" s="91"/>
      <c r="AHS8" s="91"/>
      <c r="AHT8" s="91"/>
      <c r="AHU8" s="91"/>
      <c r="AHV8" s="91"/>
      <c r="AHW8" s="91"/>
      <c r="AHX8" s="91"/>
      <c r="AHY8" s="91"/>
      <c r="AHZ8" s="91"/>
      <c r="AIA8" s="91"/>
      <c r="AIB8" s="91"/>
      <c r="AIC8" s="91"/>
      <c r="AID8" s="91"/>
      <c r="AIE8" s="91"/>
      <c r="AIF8" s="91"/>
      <c r="AIG8" s="91"/>
      <c r="AIH8" s="91"/>
      <c r="AII8" s="91"/>
      <c r="AIJ8" s="91"/>
      <c r="AIK8" s="91"/>
      <c r="AIL8" s="91"/>
      <c r="AIM8" s="91"/>
      <c r="AIN8" s="91"/>
      <c r="AIO8" s="91"/>
      <c r="AIP8" s="91"/>
      <c r="AIQ8" s="91"/>
      <c r="AIR8" s="91"/>
      <c r="AIS8" s="91"/>
      <c r="AIT8" s="91"/>
      <c r="AIU8" s="91"/>
      <c r="AIV8" s="91"/>
      <c r="AIW8" s="91"/>
      <c r="AIX8" s="91"/>
      <c r="AIY8" s="91"/>
      <c r="AIZ8" s="91"/>
      <c r="AJA8" s="91"/>
      <c r="AJB8" s="91"/>
      <c r="AJC8" s="91"/>
      <c r="AJD8" s="91"/>
      <c r="AJE8" s="91"/>
      <c r="AJF8" s="91"/>
      <c r="AJG8" s="91"/>
      <c r="AJH8" s="91"/>
      <c r="AJI8" s="91"/>
      <c r="AJJ8" s="91"/>
      <c r="AJK8" s="91"/>
      <c r="AJL8" s="91"/>
      <c r="AJM8" s="91"/>
      <c r="AJN8" s="91"/>
      <c r="AJO8" s="91"/>
      <c r="AJP8" s="91"/>
      <c r="AJQ8" s="91"/>
      <c r="AJR8" s="91"/>
      <c r="AJS8" s="91"/>
      <c r="AJT8" s="91"/>
      <c r="AJU8" s="91"/>
      <c r="AJV8" s="91"/>
      <c r="AJW8" s="91"/>
      <c r="AJX8" s="91"/>
      <c r="AJY8" s="91"/>
      <c r="AJZ8" s="91"/>
      <c r="AKA8" s="91"/>
      <c r="AKB8" s="91"/>
      <c r="AKC8" s="91"/>
      <c r="AKD8" s="91"/>
      <c r="AKE8" s="91"/>
      <c r="AKF8" s="91"/>
      <c r="AKG8" s="91"/>
      <c r="AKH8" s="91"/>
      <c r="AKI8" s="91"/>
      <c r="AKJ8" s="91"/>
      <c r="AKK8" s="91"/>
      <c r="AKL8" s="91"/>
      <c r="AKM8" s="91"/>
      <c r="AKN8" s="91"/>
      <c r="AKO8" s="91"/>
      <c r="AKP8" s="91"/>
      <c r="AKQ8" s="91"/>
      <c r="AKR8" s="91"/>
      <c r="AKS8" s="91"/>
      <c r="AKT8" s="91"/>
      <c r="AKU8" s="91"/>
      <c r="AKV8" s="91"/>
      <c r="AKW8" s="91"/>
      <c r="AKX8" s="91"/>
      <c r="AKY8" s="91"/>
      <c r="AKZ8" s="91"/>
      <c r="ALA8" s="91"/>
      <c r="ALB8" s="91"/>
      <c r="ALC8" s="91"/>
      <c r="ALD8" s="91"/>
      <c r="ALE8" s="91"/>
      <c r="ALF8" s="91"/>
      <c r="ALG8" s="91"/>
      <c r="ALH8" s="91"/>
      <c r="ALI8" s="91"/>
      <c r="ALJ8" s="91"/>
      <c r="ALK8" s="91"/>
      <c r="ALL8" s="91"/>
      <c r="ALM8" s="91"/>
      <c r="ALN8" s="91"/>
      <c r="ALO8" s="91"/>
      <c r="ALP8" s="91"/>
      <c r="ALQ8" s="91"/>
      <c r="ALR8" s="91"/>
      <c r="ALS8" s="91"/>
      <c r="ALT8" s="91"/>
      <c r="ALU8" s="91"/>
      <c r="ALV8" s="91"/>
      <c r="ALW8" s="91"/>
      <c r="ALX8" s="91"/>
      <c r="ALY8" s="91"/>
      <c r="ALZ8" s="91"/>
      <c r="AMA8" s="91"/>
    </row>
    <row r="9" spans="1:1015" s="75" customFormat="1" ht="19.5" customHeight="1">
      <c r="A9" s="81" t="s">
        <v>402</v>
      </c>
      <c r="B9" s="82"/>
      <c r="C9" s="82"/>
      <c r="D9" s="83"/>
      <c r="E9" s="83"/>
      <c r="F9" s="83">
        <f>F7</f>
        <v>1112.43</v>
      </c>
      <c r="G9" s="82"/>
      <c r="H9" s="84">
        <f>F9</f>
        <v>1112.43</v>
      </c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91"/>
      <c r="FE9" s="91"/>
      <c r="FF9" s="91"/>
      <c r="FG9" s="91"/>
      <c r="FH9" s="91"/>
      <c r="FI9" s="91"/>
      <c r="FJ9" s="91"/>
      <c r="FK9" s="91"/>
      <c r="FL9" s="91"/>
      <c r="FM9" s="91"/>
      <c r="FN9" s="91"/>
      <c r="FO9" s="91"/>
      <c r="FP9" s="91"/>
      <c r="FQ9" s="91"/>
      <c r="FR9" s="91"/>
      <c r="FS9" s="91"/>
      <c r="FT9" s="91"/>
      <c r="FU9" s="91"/>
      <c r="FV9" s="91"/>
      <c r="FW9" s="91"/>
      <c r="FX9" s="91"/>
      <c r="FY9" s="91"/>
      <c r="FZ9" s="91"/>
      <c r="GA9" s="91"/>
      <c r="GB9" s="91"/>
      <c r="GC9" s="91"/>
      <c r="GD9" s="91"/>
      <c r="GE9" s="91"/>
      <c r="GF9" s="91"/>
      <c r="GG9" s="91"/>
      <c r="GH9" s="91"/>
      <c r="GI9" s="91"/>
      <c r="GJ9" s="91"/>
      <c r="GK9" s="91"/>
      <c r="GL9" s="91"/>
      <c r="GM9" s="91"/>
      <c r="GN9" s="91"/>
      <c r="GO9" s="91"/>
      <c r="GP9" s="91"/>
      <c r="GQ9" s="91"/>
      <c r="GR9" s="91"/>
      <c r="GS9" s="91"/>
      <c r="GT9" s="91"/>
      <c r="GU9" s="91"/>
      <c r="GV9" s="91"/>
      <c r="GW9" s="91"/>
      <c r="GX9" s="91"/>
      <c r="GY9" s="91"/>
      <c r="GZ9" s="91"/>
      <c r="HA9" s="91"/>
      <c r="HB9" s="91"/>
      <c r="HC9" s="91"/>
      <c r="HD9" s="91"/>
      <c r="HE9" s="91"/>
      <c r="HF9" s="91"/>
      <c r="HG9" s="91"/>
      <c r="HH9" s="91"/>
      <c r="HI9" s="91"/>
      <c r="HJ9" s="91"/>
      <c r="HK9" s="91"/>
      <c r="HL9" s="91"/>
      <c r="HM9" s="91"/>
      <c r="HN9" s="91"/>
      <c r="HO9" s="91"/>
      <c r="HP9" s="91"/>
      <c r="HQ9" s="91"/>
      <c r="HR9" s="91"/>
      <c r="HS9" s="91"/>
      <c r="HT9" s="91"/>
      <c r="HU9" s="91"/>
      <c r="HV9" s="91"/>
      <c r="HW9" s="91"/>
      <c r="HX9" s="91"/>
      <c r="HY9" s="91"/>
      <c r="HZ9" s="91"/>
      <c r="IA9" s="91"/>
      <c r="IB9" s="91"/>
      <c r="IC9" s="91"/>
      <c r="ID9" s="91"/>
      <c r="IE9" s="91"/>
      <c r="IF9" s="91"/>
      <c r="IG9" s="91"/>
      <c r="IH9" s="91"/>
      <c r="II9" s="91"/>
      <c r="IJ9" s="91"/>
      <c r="IK9" s="91"/>
      <c r="IL9" s="91"/>
      <c r="IM9" s="91"/>
      <c r="IN9" s="91"/>
      <c r="IO9" s="91"/>
      <c r="IP9" s="91"/>
      <c r="IQ9" s="91"/>
      <c r="IR9" s="91"/>
      <c r="IS9" s="91"/>
      <c r="IT9" s="91"/>
      <c r="IU9" s="91"/>
      <c r="IV9" s="91"/>
      <c r="IW9" s="91"/>
      <c r="IX9" s="91"/>
      <c r="IY9" s="91"/>
      <c r="IZ9" s="91"/>
      <c r="JA9" s="91"/>
      <c r="JB9" s="91"/>
      <c r="JC9" s="91"/>
      <c r="JD9" s="91"/>
      <c r="JE9" s="91"/>
      <c r="JF9" s="91"/>
      <c r="JG9" s="91"/>
      <c r="JH9" s="91"/>
      <c r="JI9" s="91"/>
      <c r="JJ9" s="91"/>
      <c r="JK9" s="91"/>
      <c r="JL9" s="91"/>
      <c r="JM9" s="91"/>
      <c r="JN9" s="91"/>
      <c r="JO9" s="91"/>
      <c r="JP9" s="91"/>
      <c r="JQ9" s="91"/>
      <c r="JR9" s="91"/>
      <c r="JS9" s="91"/>
      <c r="JT9" s="91"/>
      <c r="JU9" s="91"/>
      <c r="JV9" s="91"/>
      <c r="JW9" s="91"/>
      <c r="JX9" s="91"/>
      <c r="JY9" s="91"/>
      <c r="JZ9" s="91"/>
      <c r="KA9" s="91"/>
      <c r="KB9" s="91"/>
      <c r="KC9" s="91"/>
      <c r="KD9" s="91"/>
      <c r="KE9" s="91"/>
      <c r="KF9" s="91"/>
      <c r="KG9" s="91"/>
      <c r="KH9" s="91"/>
      <c r="KI9" s="91"/>
      <c r="KJ9" s="91"/>
      <c r="KK9" s="91"/>
      <c r="KL9" s="91"/>
      <c r="KM9" s="91"/>
      <c r="KN9" s="91"/>
      <c r="KO9" s="91"/>
      <c r="KP9" s="91"/>
      <c r="KQ9" s="91"/>
      <c r="KR9" s="91"/>
      <c r="KS9" s="91"/>
      <c r="KT9" s="91"/>
      <c r="KU9" s="91"/>
      <c r="KV9" s="91"/>
      <c r="KW9" s="91"/>
      <c r="KX9" s="91"/>
      <c r="KY9" s="91"/>
      <c r="KZ9" s="91"/>
      <c r="LA9" s="91"/>
      <c r="LB9" s="91"/>
      <c r="LC9" s="91"/>
      <c r="LD9" s="91"/>
      <c r="LE9" s="91"/>
      <c r="LF9" s="91"/>
      <c r="LG9" s="91"/>
      <c r="LH9" s="91"/>
      <c r="LI9" s="91"/>
      <c r="LJ9" s="91"/>
      <c r="LK9" s="91"/>
      <c r="LL9" s="91"/>
      <c r="LM9" s="91"/>
      <c r="LN9" s="91"/>
      <c r="LO9" s="91"/>
      <c r="LP9" s="91"/>
      <c r="LQ9" s="91"/>
      <c r="LR9" s="91"/>
      <c r="LS9" s="91"/>
      <c r="LT9" s="91"/>
      <c r="LU9" s="91"/>
      <c r="LV9" s="91"/>
      <c r="LW9" s="91"/>
      <c r="LX9" s="91"/>
      <c r="LY9" s="91"/>
      <c r="LZ9" s="91"/>
      <c r="MA9" s="91"/>
      <c r="MB9" s="91"/>
      <c r="MC9" s="91"/>
      <c r="MD9" s="91"/>
      <c r="ME9" s="91"/>
      <c r="MF9" s="91"/>
      <c r="MG9" s="91"/>
      <c r="MH9" s="91"/>
      <c r="MI9" s="91"/>
      <c r="MJ9" s="91"/>
      <c r="MK9" s="91"/>
      <c r="ML9" s="91"/>
      <c r="MM9" s="91"/>
      <c r="MN9" s="91"/>
      <c r="MO9" s="91"/>
      <c r="MP9" s="91"/>
      <c r="MQ9" s="91"/>
      <c r="MR9" s="91"/>
      <c r="MS9" s="91"/>
      <c r="MT9" s="91"/>
      <c r="MU9" s="91"/>
      <c r="MV9" s="91"/>
      <c r="MW9" s="91"/>
      <c r="MX9" s="91"/>
      <c r="MY9" s="91"/>
      <c r="MZ9" s="91"/>
      <c r="NA9" s="91"/>
      <c r="NB9" s="91"/>
      <c r="NC9" s="91"/>
      <c r="ND9" s="91"/>
      <c r="NE9" s="91"/>
      <c r="NF9" s="91"/>
      <c r="NG9" s="91"/>
      <c r="NH9" s="91"/>
      <c r="NI9" s="91"/>
      <c r="NJ9" s="91"/>
      <c r="NK9" s="91"/>
      <c r="NL9" s="91"/>
      <c r="NM9" s="91"/>
      <c r="NN9" s="91"/>
      <c r="NO9" s="91"/>
      <c r="NP9" s="91"/>
      <c r="NQ9" s="91"/>
      <c r="NR9" s="91"/>
      <c r="NS9" s="91"/>
      <c r="NT9" s="91"/>
      <c r="NU9" s="91"/>
      <c r="NV9" s="91"/>
      <c r="NW9" s="91"/>
      <c r="NX9" s="91"/>
      <c r="NY9" s="91"/>
      <c r="NZ9" s="91"/>
      <c r="OA9" s="91"/>
      <c r="OB9" s="91"/>
      <c r="OC9" s="91"/>
      <c r="OD9" s="91"/>
      <c r="OE9" s="91"/>
      <c r="OF9" s="91"/>
      <c r="OG9" s="91"/>
      <c r="OH9" s="91"/>
      <c r="OI9" s="91"/>
      <c r="OJ9" s="91"/>
      <c r="OK9" s="91"/>
      <c r="OL9" s="91"/>
      <c r="OM9" s="91"/>
      <c r="ON9" s="91"/>
      <c r="OO9" s="91"/>
      <c r="OP9" s="91"/>
      <c r="OQ9" s="91"/>
      <c r="OR9" s="91"/>
      <c r="OS9" s="91"/>
      <c r="OT9" s="91"/>
      <c r="OU9" s="91"/>
      <c r="OV9" s="91"/>
      <c r="OW9" s="91"/>
      <c r="OX9" s="91"/>
      <c r="OY9" s="91"/>
      <c r="OZ9" s="91"/>
      <c r="PA9" s="91"/>
      <c r="PB9" s="91"/>
      <c r="PC9" s="91"/>
      <c r="PD9" s="91"/>
      <c r="PE9" s="91"/>
      <c r="PF9" s="91"/>
      <c r="PG9" s="91"/>
      <c r="PH9" s="91"/>
      <c r="PI9" s="91"/>
      <c r="PJ9" s="91"/>
      <c r="PK9" s="91"/>
      <c r="PL9" s="91"/>
      <c r="PM9" s="91"/>
      <c r="PN9" s="91"/>
      <c r="PO9" s="91"/>
      <c r="PP9" s="91"/>
      <c r="PQ9" s="91"/>
      <c r="PR9" s="91"/>
      <c r="PS9" s="91"/>
      <c r="PT9" s="91"/>
      <c r="PU9" s="91"/>
      <c r="PV9" s="91"/>
      <c r="PW9" s="91"/>
      <c r="PX9" s="91"/>
      <c r="PY9" s="91"/>
      <c r="PZ9" s="91"/>
      <c r="QA9" s="91"/>
      <c r="QB9" s="91"/>
      <c r="QC9" s="91"/>
      <c r="QD9" s="91"/>
      <c r="QE9" s="91"/>
      <c r="QF9" s="91"/>
      <c r="QG9" s="91"/>
      <c r="QH9" s="91"/>
      <c r="QI9" s="91"/>
      <c r="QJ9" s="91"/>
      <c r="QK9" s="91"/>
      <c r="QL9" s="91"/>
      <c r="QM9" s="91"/>
      <c r="QN9" s="91"/>
      <c r="QO9" s="91"/>
      <c r="QP9" s="91"/>
      <c r="QQ9" s="91"/>
      <c r="QR9" s="91"/>
      <c r="QS9" s="91"/>
      <c r="QT9" s="91"/>
      <c r="QU9" s="91"/>
      <c r="QV9" s="91"/>
      <c r="QW9" s="91"/>
      <c r="QX9" s="91"/>
      <c r="QY9" s="91"/>
      <c r="QZ9" s="91"/>
      <c r="RA9" s="91"/>
      <c r="RB9" s="91"/>
      <c r="RC9" s="91"/>
      <c r="RD9" s="91"/>
      <c r="RE9" s="91"/>
      <c r="RF9" s="91"/>
      <c r="RG9" s="91"/>
      <c r="RH9" s="91"/>
      <c r="RI9" s="91"/>
      <c r="RJ9" s="91"/>
      <c r="RK9" s="91"/>
      <c r="RL9" s="91"/>
      <c r="RM9" s="91"/>
      <c r="RN9" s="91"/>
      <c r="RO9" s="91"/>
      <c r="RP9" s="91"/>
      <c r="RQ9" s="91"/>
      <c r="RR9" s="91"/>
      <c r="RS9" s="91"/>
      <c r="RT9" s="91"/>
      <c r="RU9" s="91"/>
      <c r="RV9" s="91"/>
      <c r="RW9" s="91"/>
      <c r="RX9" s="91"/>
      <c r="RY9" s="91"/>
      <c r="RZ9" s="91"/>
      <c r="SA9" s="91"/>
      <c r="SB9" s="91"/>
      <c r="SC9" s="91"/>
      <c r="SD9" s="91"/>
      <c r="SE9" s="91"/>
      <c r="SF9" s="91"/>
      <c r="SG9" s="91"/>
      <c r="SH9" s="91"/>
      <c r="SI9" s="91"/>
      <c r="SJ9" s="91"/>
      <c r="SK9" s="91"/>
      <c r="SL9" s="91"/>
      <c r="SM9" s="91"/>
      <c r="SN9" s="91"/>
      <c r="SO9" s="91"/>
      <c r="SP9" s="91"/>
      <c r="SQ9" s="91"/>
      <c r="SR9" s="91"/>
      <c r="SS9" s="91"/>
      <c r="ST9" s="91"/>
      <c r="SU9" s="91"/>
      <c r="SV9" s="91"/>
      <c r="SW9" s="91"/>
      <c r="SX9" s="91"/>
      <c r="SY9" s="91"/>
      <c r="SZ9" s="91"/>
      <c r="TA9" s="91"/>
      <c r="TB9" s="91"/>
      <c r="TC9" s="91"/>
      <c r="TD9" s="91"/>
      <c r="TE9" s="91"/>
      <c r="TF9" s="91"/>
      <c r="TG9" s="91"/>
      <c r="TH9" s="91"/>
      <c r="TI9" s="91"/>
      <c r="TJ9" s="91"/>
      <c r="TK9" s="91"/>
      <c r="TL9" s="91"/>
      <c r="TM9" s="91"/>
      <c r="TN9" s="91"/>
      <c r="TO9" s="91"/>
      <c r="TP9" s="91"/>
      <c r="TQ9" s="91"/>
      <c r="TR9" s="91"/>
      <c r="TS9" s="91"/>
      <c r="TT9" s="91"/>
      <c r="TU9" s="91"/>
      <c r="TV9" s="91"/>
      <c r="TW9" s="91"/>
      <c r="TX9" s="91"/>
      <c r="TY9" s="91"/>
      <c r="TZ9" s="91"/>
      <c r="UA9" s="91"/>
      <c r="UB9" s="91"/>
      <c r="UC9" s="91"/>
      <c r="UD9" s="91"/>
      <c r="UE9" s="91"/>
      <c r="UF9" s="91"/>
      <c r="UG9" s="91"/>
      <c r="UH9" s="91"/>
      <c r="UI9" s="91"/>
      <c r="UJ9" s="91"/>
      <c r="UK9" s="91"/>
      <c r="UL9" s="91"/>
      <c r="UM9" s="91"/>
      <c r="UN9" s="91"/>
      <c r="UO9" s="91"/>
      <c r="UP9" s="91"/>
      <c r="UQ9" s="91"/>
      <c r="UR9" s="91"/>
      <c r="US9" s="91"/>
      <c r="UT9" s="91"/>
      <c r="UU9" s="91"/>
      <c r="UV9" s="91"/>
      <c r="UW9" s="91"/>
      <c r="UX9" s="91"/>
      <c r="UY9" s="91"/>
      <c r="UZ9" s="91"/>
      <c r="VA9" s="91"/>
      <c r="VB9" s="91"/>
      <c r="VC9" s="91"/>
      <c r="VD9" s="91"/>
      <c r="VE9" s="91"/>
      <c r="VF9" s="91"/>
      <c r="VG9" s="91"/>
      <c r="VH9" s="91"/>
      <c r="VI9" s="91"/>
      <c r="VJ9" s="91"/>
      <c r="VK9" s="91"/>
      <c r="VL9" s="91"/>
      <c r="VM9" s="91"/>
      <c r="VN9" s="91"/>
      <c r="VO9" s="91"/>
      <c r="VP9" s="91"/>
      <c r="VQ9" s="91"/>
      <c r="VR9" s="91"/>
      <c r="VS9" s="91"/>
      <c r="VT9" s="91"/>
      <c r="VU9" s="91"/>
      <c r="VV9" s="91"/>
      <c r="VW9" s="91"/>
      <c r="VX9" s="91"/>
      <c r="VY9" s="91"/>
      <c r="VZ9" s="91"/>
      <c r="WA9" s="91"/>
      <c r="WB9" s="91"/>
      <c r="WC9" s="91"/>
      <c r="WD9" s="91"/>
      <c r="WE9" s="91"/>
      <c r="WF9" s="91"/>
      <c r="WG9" s="91"/>
      <c r="WH9" s="91"/>
      <c r="WI9" s="91"/>
      <c r="WJ9" s="91"/>
      <c r="WK9" s="91"/>
      <c r="WL9" s="91"/>
      <c r="WM9" s="91"/>
      <c r="WN9" s="91"/>
      <c r="WO9" s="91"/>
      <c r="WP9" s="91"/>
      <c r="WQ9" s="91"/>
      <c r="WR9" s="91"/>
      <c r="WS9" s="91"/>
      <c r="WT9" s="91"/>
      <c r="WU9" s="91"/>
      <c r="WV9" s="91"/>
      <c r="WW9" s="91"/>
      <c r="WX9" s="91"/>
      <c r="WY9" s="91"/>
      <c r="WZ9" s="91"/>
      <c r="XA9" s="91"/>
      <c r="XB9" s="91"/>
      <c r="XC9" s="91"/>
      <c r="XD9" s="91"/>
      <c r="XE9" s="91"/>
      <c r="XF9" s="91"/>
      <c r="XG9" s="91"/>
      <c r="XH9" s="91"/>
      <c r="XI9" s="91"/>
      <c r="XJ9" s="91"/>
      <c r="XK9" s="91"/>
      <c r="XL9" s="91"/>
      <c r="XM9" s="91"/>
      <c r="XN9" s="91"/>
      <c r="XO9" s="91"/>
      <c r="XP9" s="91"/>
      <c r="XQ9" s="91"/>
      <c r="XR9" s="91"/>
      <c r="XS9" s="91"/>
      <c r="XT9" s="91"/>
      <c r="XU9" s="91"/>
      <c r="XV9" s="91"/>
      <c r="XW9" s="91"/>
      <c r="XX9" s="91"/>
      <c r="XY9" s="91"/>
      <c r="XZ9" s="91"/>
      <c r="YA9" s="91"/>
      <c r="YB9" s="91"/>
      <c r="YC9" s="91"/>
      <c r="YD9" s="91"/>
      <c r="YE9" s="91"/>
      <c r="YF9" s="91"/>
      <c r="YG9" s="91"/>
      <c r="YH9" s="91"/>
      <c r="YI9" s="91"/>
      <c r="YJ9" s="91"/>
      <c r="YK9" s="91"/>
      <c r="YL9" s="91"/>
      <c r="YM9" s="91"/>
      <c r="YN9" s="91"/>
      <c r="YO9" s="91"/>
      <c r="YP9" s="91"/>
      <c r="YQ9" s="91"/>
      <c r="YR9" s="91"/>
      <c r="YS9" s="91"/>
      <c r="YT9" s="91"/>
      <c r="YU9" s="91"/>
      <c r="YV9" s="91"/>
      <c r="YW9" s="91"/>
      <c r="YX9" s="91"/>
      <c r="YY9" s="91"/>
      <c r="YZ9" s="91"/>
      <c r="ZA9" s="91"/>
      <c r="ZB9" s="91"/>
      <c r="ZC9" s="91"/>
      <c r="ZD9" s="91"/>
      <c r="ZE9" s="91"/>
      <c r="ZF9" s="91"/>
      <c r="ZG9" s="91"/>
      <c r="ZH9" s="91"/>
      <c r="ZI9" s="91"/>
      <c r="ZJ9" s="91"/>
      <c r="ZK9" s="91"/>
      <c r="ZL9" s="91"/>
      <c r="ZM9" s="91"/>
      <c r="ZN9" s="91"/>
      <c r="ZO9" s="91"/>
      <c r="ZP9" s="91"/>
      <c r="ZQ9" s="91"/>
      <c r="ZR9" s="91"/>
      <c r="ZS9" s="91"/>
      <c r="ZT9" s="91"/>
      <c r="ZU9" s="91"/>
      <c r="ZV9" s="91"/>
      <c r="ZW9" s="91"/>
      <c r="ZX9" s="91"/>
      <c r="ZY9" s="91"/>
      <c r="ZZ9" s="91"/>
      <c r="AAA9" s="91"/>
      <c r="AAB9" s="91"/>
      <c r="AAC9" s="91"/>
      <c r="AAD9" s="91"/>
      <c r="AAE9" s="91"/>
      <c r="AAF9" s="91"/>
      <c r="AAG9" s="91"/>
      <c r="AAH9" s="91"/>
      <c r="AAI9" s="91"/>
      <c r="AAJ9" s="91"/>
      <c r="AAK9" s="91"/>
      <c r="AAL9" s="91"/>
      <c r="AAM9" s="91"/>
      <c r="AAN9" s="91"/>
      <c r="AAO9" s="91"/>
      <c r="AAP9" s="91"/>
      <c r="AAQ9" s="91"/>
      <c r="AAR9" s="91"/>
      <c r="AAS9" s="91"/>
      <c r="AAT9" s="91"/>
      <c r="AAU9" s="91"/>
      <c r="AAV9" s="91"/>
      <c r="AAW9" s="91"/>
      <c r="AAX9" s="91"/>
      <c r="AAY9" s="91"/>
      <c r="AAZ9" s="91"/>
      <c r="ABA9" s="91"/>
      <c r="ABB9" s="91"/>
      <c r="ABC9" s="91"/>
      <c r="ABD9" s="91"/>
      <c r="ABE9" s="91"/>
      <c r="ABF9" s="91"/>
      <c r="ABG9" s="91"/>
      <c r="ABH9" s="91"/>
      <c r="ABI9" s="91"/>
      <c r="ABJ9" s="91"/>
      <c r="ABK9" s="91"/>
      <c r="ABL9" s="91"/>
      <c r="ABM9" s="91"/>
      <c r="ABN9" s="91"/>
      <c r="ABO9" s="91"/>
      <c r="ABP9" s="91"/>
      <c r="ABQ9" s="91"/>
      <c r="ABR9" s="91"/>
      <c r="ABS9" s="91"/>
      <c r="ABT9" s="91"/>
      <c r="ABU9" s="91"/>
      <c r="ABV9" s="91"/>
      <c r="ABW9" s="91"/>
      <c r="ABX9" s="91"/>
      <c r="ABY9" s="91"/>
      <c r="ABZ9" s="91"/>
      <c r="ACA9" s="91"/>
      <c r="ACB9" s="91"/>
      <c r="ACC9" s="91"/>
      <c r="ACD9" s="91"/>
      <c r="ACE9" s="91"/>
      <c r="ACF9" s="91"/>
      <c r="ACG9" s="91"/>
      <c r="ACH9" s="91"/>
      <c r="ACI9" s="91"/>
      <c r="ACJ9" s="91"/>
      <c r="ACK9" s="91"/>
      <c r="ACL9" s="91"/>
      <c r="ACM9" s="91"/>
      <c r="ACN9" s="91"/>
      <c r="ACO9" s="91"/>
      <c r="ACP9" s="91"/>
      <c r="ACQ9" s="91"/>
      <c r="ACR9" s="91"/>
      <c r="ACS9" s="91"/>
      <c r="ACT9" s="91"/>
      <c r="ACU9" s="91"/>
      <c r="ACV9" s="91"/>
      <c r="ACW9" s="91"/>
      <c r="ACX9" s="91"/>
      <c r="ACY9" s="91"/>
      <c r="ACZ9" s="91"/>
      <c r="ADA9" s="91"/>
      <c r="ADB9" s="91"/>
      <c r="ADC9" s="91"/>
      <c r="ADD9" s="91"/>
      <c r="ADE9" s="91"/>
      <c r="ADF9" s="91"/>
      <c r="ADG9" s="91"/>
      <c r="ADH9" s="91"/>
      <c r="ADI9" s="91"/>
      <c r="ADJ9" s="91"/>
      <c r="ADK9" s="91"/>
      <c r="ADL9" s="91"/>
      <c r="ADM9" s="91"/>
      <c r="ADN9" s="91"/>
      <c r="ADO9" s="91"/>
      <c r="ADP9" s="91"/>
      <c r="ADQ9" s="91"/>
      <c r="ADR9" s="91"/>
      <c r="ADS9" s="91"/>
      <c r="ADT9" s="91"/>
      <c r="ADU9" s="91"/>
      <c r="ADV9" s="91"/>
      <c r="ADW9" s="91"/>
      <c r="ADX9" s="91"/>
      <c r="ADY9" s="91"/>
      <c r="ADZ9" s="91"/>
      <c r="AEA9" s="91"/>
      <c r="AEB9" s="91"/>
      <c r="AEC9" s="91"/>
      <c r="AED9" s="91"/>
      <c r="AEE9" s="91"/>
      <c r="AEF9" s="91"/>
      <c r="AEG9" s="91"/>
      <c r="AEH9" s="91"/>
      <c r="AEI9" s="91"/>
      <c r="AEJ9" s="91"/>
      <c r="AEK9" s="91"/>
      <c r="AEL9" s="91"/>
      <c r="AEM9" s="91"/>
      <c r="AEN9" s="91"/>
      <c r="AEO9" s="91"/>
      <c r="AEP9" s="91"/>
      <c r="AEQ9" s="91"/>
      <c r="AER9" s="91"/>
      <c r="AES9" s="91"/>
      <c r="AET9" s="91"/>
      <c r="AEU9" s="91"/>
      <c r="AEV9" s="91"/>
      <c r="AEW9" s="91"/>
      <c r="AEX9" s="91"/>
      <c r="AEY9" s="91"/>
      <c r="AEZ9" s="91"/>
      <c r="AFA9" s="91"/>
      <c r="AFB9" s="91"/>
      <c r="AFC9" s="91"/>
      <c r="AFD9" s="91"/>
      <c r="AFE9" s="91"/>
      <c r="AFF9" s="91"/>
      <c r="AFG9" s="91"/>
      <c r="AFH9" s="91"/>
      <c r="AFI9" s="91"/>
      <c r="AFJ9" s="91"/>
      <c r="AFK9" s="91"/>
      <c r="AFL9" s="91"/>
      <c r="AFM9" s="91"/>
      <c r="AFN9" s="91"/>
      <c r="AFO9" s="91"/>
      <c r="AFP9" s="91"/>
      <c r="AFQ9" s="91"/>
      <c r="AFR9" s="91"/>
      <c r="AFS9" s="91"/>
      <c r="AFT9" s="91"/>
      <c r="AFU9" s="91"/>
      <c r="AFV9" s="91"/>
      <c r="AFW9" s="91"/>
      <c r="AFX9" s="91"/>
      <c r="AFY9" s="91"/>
      <c r="AFZ9" s="91"/>
      <c r="AGA9" s="91"/>
      <c r="AGB9" s="91"/>
      <c r="AGC9" s="91"/>
      <c r="AGD9" s="91"/>
      <c r="AGE9" s="91"/>
      <c r="AGF9" s="91"/>
      <c r="AGG9" s="91"/>
      <c r="AGH9" s="91"/>
      <c r="AGI9" s="91"/>
      <c r="AGJ9" s="91"/>
      <c r="AGK9" s="91"/>
      <c r="AGL9" s="91"/>
      <c r="AGM9" s="91"/>
      <c r="AGN9" s="91"/>
      <c r="AGO9" s="91"/>
      <c r="AGP9" s="91"/>
      <c r="AGQ9" s="91"/>
      <c r="AGR9" s="91"/>
      <c r="AGS9" s="91"/>
      <c r="AGT9" s="91"/>
      <c r="AGU9" s="91"/>
      <c r="AGV9" s="91"/>
      <c r="AGW9" s="91"/>
      <c r="AGX9" s="91"/>
      <c r="AGY9" s="91"/>
      <c r="AGZ9" s="91"/>
      <c r="AHA9" s="91"/>
      <c r="AHB9" s="91"/>
      <c r="AHC9" s="91"/>
      <c r="AHD9" s="91"/>
      <c r="AHE9" s="91"/>
      <c r="AHF9" s="91"/>
      <c r="AHG9" s="91"/>
      <c r="AHH9" s="91"/>
      <c r="AHI9" s="91"/>
      <c r="AHJ9" s="91"/>
      <c r="AHK9" s="91"/>
      <c r="AHL9" s="91"/>
      <c r="AHM9" s="91"/>
      <c r="AHN9" s="91"/>
      <c r="AHO9" s="91"/>
      <c r="AHP9" s="91"/>
      <c r="AHQ9" s="91"/>
      <c r="AHR9" s="91"/>
      <c r="AHS9" s="91"/>
      <c r="AHT9" s="91"/>
      <c r="AHU9" s="91"/>
      <c r="AHV9" s="91"/>
      <c r="AHW9" s="91"/>
      <c r="AHX9" s="91"/>
      <c r="AHY9" s="91"/>
      <c r="AHZ9" s="91"/>
      <c r="AIA9" s="91"/>
      <c r="AIB9" s="91"/>
      <c r="AIC9" s="91"/>
      <c r="AID9" s="91"/>
      <c r="AIE9" s="91"/>
      <c r="AIF9" s="91"/>
      <c r="AIG9" s="91"/>
      <c r="AIH9" s="91"/>
      <c r="AII9" s="91"/>
      <c r="AIJ9" s="91"/>
      <c r="AIK9" s="91"/>
      <c r="AIL9" s="91"/>
      <c r="AIM9" s="91"/>
      <c r="AIN9" s="91"/>
      <c r="AIO9" s="91"/>
      <c r="AIP9" s="91"/>
      <c r="AIQ9" s="91"/>
      <c r="AIR9" s="91"/>
      <c r="AIS9" s="91"/>
      <c r="AIT9" s="91"/>
      <c r="AIU9" s="91"/>
      <c r="AIV9" s="91"/>
      <c r="AIW9" s="91"/>
      <c r="AIX9" s="91"/>
      <c r="AIY9" s="91"/>
      <c r="AIZ9" s="91"/>
      <c r="AJA9" s="91"/>
      <c r="AJB9" s="91"/>
      <c r="AJC9" s="91"/>
      <c r="AJD9" s="91"/>
      <c r="AJE9" s="91"/>
      <c r="AJF9" s="91"/>
      <c r="AJG9" s="91"/>
      <c r="AJH9" s="91"/>
      <c r="AJI9" s="91"/>
      <c r="AJJ9" s="91"/>
      <c r="AJK9" s="91"/>
      <c r="AJL9" s="91"/>
      <c r="AJM9" s="91"/>
      <c r="AJN9" s="91"/>
      <c r="AJO9" s="91"/>
      <c r="AJP9" s="91"/>
      <c r="AJQ9" s="91"/>
      <c r="AJR9" s="91"/>
      <c r="AJS9" s="91"/>
      <c r="AJT9" s="91"/>
      <c r="AJU9" s="91"/>
      <c r="AJV9" s="91"/>
      <c r="AJW9" s="91"/>
      <c r="AJX9" s="91"/>
      <c r="AJY9" s="91"/>
      <c r="AJZ9" s="91"/>
      <c r="AKA9" s="91"/>
      <c r="AKB9" s="91"/>
      <c r="AKC9" s="91"/>
      <c r="AKD9" s="91"/>
      <c r="AKE9" s="91"/>
      <c r="AKF9" s="91"/>
      <c r="AKG9" s="91"/>
      <c r="AKH9" s="91"/>
      <c r="AKI9" s="91"/>
      <c r="AKJ9" s="91"/>
      <c r="AKK9" s="91"/>
      <c r="AKL9" s="91"/>
      <c r="AKM9" s="91"/>
      <c r="AKN9" s="91"/>
      <c r="AKO9" s="91"/>
      <c r="AKP9" s="91"/>
      <c r="AKQ9" s="91"/>
      <c r="AKR9" s="91"/>
      <c r="AKS9" s="91"/>
      <c r="AKT9" s="91"/>
      <c r="AKU9" s="91"/>
      <c r="AKV9" s="91"/>
      <c r="AKW9" s="91"/>
      <c r="AKX9" s="91"/>
      <c r="AKY9" s="91"/>
      <c r="AKZ9" s="91"/>
      <c r="ALA9" s="91"/>
      <c r="ALB9" s="91"/>
      <c r="ALC9" s="91"/>
      <c r="ALD9" s="91"/>
      <c r="ALE9" s="91"/>
      <c r="ALF9" s="91"/>
      <c r="ALG9" s="91"/>
      <c r="ALH9" s="91"/>
      <c r="ALI9" s="91"/>
      <c r="ALJ9" s="91"/>
      <c r="ALK9" s="91"/>
      <c r="ALL9" s="91"/>
      <c r="ALM9" s="91"/>
      <c r="ALN9" s="91"/>
      <c r="ALO9" s="91"/>
      <c r="ALP9" s="91"/>
      <c r="ALQ9" s="91"/>
      <c r="ALR9" s="91"/>
      <c r="ALS9" s="91"/>
      <c r="ALT9" s="91"/>
      <c r="ALU9" s="91"/>
      <c r="ALV9" s="91"/>
      <c r="ALW9" s="91"/>
      <c r="ALX9" s="91"/>
      <c r="ALY9" s="91"/>
      <c r="ALZ9" s="91"/>
      <c r="AMA9" s="91"/>
    </row>
    <row r="10" spans="1:1015" s="75" customFormat="1" ht="19.5" customHeight="1">
      <c r="A10" s="81" t="s">
        <v>403</v>
      </c>
      <c r="B10" s="86"/>
      <c r="C10" s="86">
        <v>4</v>
      </c>
      <c r="D10" s="87">
        <v>2</v>
      </c>
      <c r="E10" s="87"/>
      <c r="F10" s="87"/>
      <c r="G10" s="82"/>
      <c r="H10" s="84">
        <f>C10*D10</f>
        <v>8</v>
      </c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  <c r="IN10" s="91"/>
      <c r="IO10" s="91"/>
      <c r="IP10" s="91"/>
      <c r="IQ10" s="91"/>
      <c r="IR10" s="91"/>
      <c r="IS10" s="91"/>
      <c r="IT10" s="91"/>
      <c r="IU10" s="91"/>
      <c r="IV10" s="91"/>
      <c r="IW10" s="91"/>
      <c r="IX10" s="91"/>
      <c r="IY10" s="91"/>
      <c r="IZ10" s="91"/>
      <c r="JA10" s="91"/>
      <c r="JB10" s="91"/>
      <c r="JC10" s="91"/>
      <c r="JD10" s="91"/>
      <c r="JE10" s="91"/>
      <c r="JF10" s="91"/>
      <c r="JG10" s="91"/>
      <c r="JH10" s="91"/>
      <c r="JI10" s="91"/>
      <c r="JJ10" s="91"/>
      <c r="JK10" s="91"/>
      <c r="JL10" s="91"/>
      <c r="JM10" s="91"/>
      <c r="JN10" s="91"/>
      <c r="JO10" s="91"/>
      <c r="JP10" s="91"/>
      <c r="JQ10" s="91"/>
      <c r="JR10" s="91"/>
      <c r="JS10" s="91"/>
      <c r="JT10" s="91"/>
      <c r="JU10" s="91"/>
      <c r="JV10" s="91"/>
      <c r="JW10" s="91"/>
      <c r="JX10" s="91"/>
      <c r="JY10" s="91"/>
      <c r="JZ10" s="91"/>
      <c r="KA10" s="91"/>
      <c r="KB10" s="91"/>
      <c r="KC10" s="91"/>
      <c r="KD10" s="91"/>
      <c r="KE10" s="91"/>
      <c r="KF10" s="91"/>
      <c r="KG10" s="91"/>
      <c r="KH10" s="91"/>
      <c r="KI10" s="91"/>
      <c r="KJ10" s="91"/>
      <c r="KK10" s="91"/>
      <c r="KL10" s="91"/>
      <c r="KM10" s="91"/>
      <c r="KN10" s="91"/>
      <c r="KO10" s="91"/>
      <c r="KP10" s="91"/>
      <c r="KQ10" s="91"/>
      <c r="KR10" s="91"/>
      <c r="KS10" s="91"/>
      <c r="KT10" s="91"/>
      <c r="KU10" s="91"/>
      <c r="KV10" s="91"/>
      <c r="KW10" s="91"/>
      <c r="KX10" s="91"/>
      <c r="KY10" s="91"/>
      <c r="KZ10" s="91"/>
      <c r="LA10" s="91"/>
      <c r="LB10" s="91"/>
      <c r="LC10" s="91"/>
      <c r="LD10" s="91"/>
      <c r="LE10" s="91"/>
      <c r="LF10" s="91"/>
      <c r="LG10" s="91"/>
      <c r="LH10" s="91"/>
      <c r="LI10" s="91"/>
      <c r="LJ10" s="91"/>
      <c r="LK10" s="91"/>
      <c r="LL10" s="91"/>
      <c r="LM10" s="91"/>
      <c r="LN10" s="91"/>
      <c r="LO10" s="91"/>
      <c r="LP10" s="91"/>
      <c r="LQ10" s="91"/>
      <c r="LR10" s="91"/>
      <c r="LS10" s="91"/>
      <c r="LT10" s="91"/>
      <c r="LU10" s="91"/>
      <c r="LV10" s="91"/>
      <c r="LW10" s="91"/>
      <c r="LX10" s="91"/>
      <c r="LY10" s="91"/>
      <c r="LZ10" s="91"/>
      <c r="MA10" s="91"/>
      <c r="MB10" s="91"/>
      <c r="MC10" s="91"/>
      <c r="MD10" s="91"/>
      <c r="ME10" s="91"/>
      <c r="MF10" s="91"/>
      <c r="MG10" s="91"/>
      <c r="MH10" s="91"/>
      <c r="MI10" s="91"/>
      <c r="MJ10" s="91"/>
      <c r="MK10" s="91"/>
      <c r="ML10" s="91"/>
      <c r="MM10" s="91"/>
      <c r="MN10" s="91"/>
      <c r="MO10" s="91"/>
      <c r="MP10" s="91"/>
      <c r="MQ10" s="91"/>
      <c r="MR10" s="91"/>
      <c r="MS10" s="91"/>
      <c r="MT10" s="91"/>
      <c r="MU10" s="91"/>
      <c r="MV10" s="91"/>
      <c r="MW10" s="91"/>
      <c r="MX10" s="91"/>
      <c r="MY10" s="91"/>
      <c r="MZ10" s="91"/>
      <c r="NA10" s="91"/>
      <c r="NB10" s="91"/>
      <c r="NC10" s="91"/>
      <c r="ND10" s="91"/>
      <c r="NE10" s="91"/>
      <c r="NF10" s="91"/>
      <c r="NG10" s="91"/>
      <c r="NH10" s="91"/>
      <c r="NI10" s="91"/>
      <c r="NJ10" s="91"/>
      <c r="NK10" s="91"/>
      <c r="NL10" s="91"/>
      <c r="NM10" s="91"/>
      <c r="NN10" s="91"/>
      <c r="NO10" s="91"/>
      <c r="NP10" s="91"/>
      <c r="NQ10" s="91"/>
      <c r="NR10" s="91"/>
      <c r="NS10" s="91"/>
      <c r="NT10" s="91"/>
      <c r="NU10" s="91"/>
      <c r="NV10" s="91"/>
      <c r="NW10" s="91"/>
      <c r="NX10" s="91"/>
      <c r="NY10" s="91"/>
      <c r="NZ10" s="91"/>
      <c r="OA10" s="91"/>
      <c r="OB10" s="91"/>
      <c r="OC10" s="91"/>
      <c r="OD10" s="91"/>
      <c r="OE10" s="91"/>
      <c r="OF10" s="91"/>
      <c r="OG10" s="91"/>
      <c r="OH10" s="91"/>
      <c r="OI10" s="91"/>
      <c r="OJ10" s="91"/>
      <c r="OK10" s="91"/>
      <c r="OL10" s="91"/>
      <c r="OM10" s="91"/>
      <c r="ON10" s="91"/>
      <c r="OO10" s="91"/>
      <c r="OP10" s="91"/>
      <c r="OQ10" s="91"/>
      <c r="OR10" s="91"/>
      <c r="OS10" s="91"/>
      <c r="OT10" s="91"/>
      <c r="OU10" s="91"/>
      <c r="OV10" s="91"/>
      <c r="OW10" s="91"/>
      <c r="OX10" s="91"/>
      <c r="OY10" s="91"/>
      <c r="OZ10" s="91"/>
      <c r="PA10" s="91"/>
      <c r="PB10" s="91"/>
      <c r="PC10" s="91"/>
      <c r="PD10" s="91"/>
      <c r="PE10" s="91"/>
      <c r="PF10" s="91"/>
      <c r="PG10" s="91"/>
      <c r="PH10" s="91"/>
      <c r="PI10" s="91"/>
      <c r="PJ10" s="91"/>
      <c r="PK10" s="91"/>
      <c r="PL10" s="91"/>
      <c r="PM10" s="91"/>
      <c r="PN10" s="91"/>
      <c r="PO10" s="91"/>
      <c r="PP10" s="91"/>
      <c r="PQ10" s="91"/>
      <c r="PR10" s="91"/>
      <c r="PS10" s="91"/>
      <c r="PT10" s="91"/>
      <c r="PU10" s="91"/>
      <c r="PV10" s="91"/>
      <c r="PW10" s="91"/>
      <c r="PX10" s="91"/>
      <c r="PY10" s="91"/>
      <c r="PZ10" s="91"/>
      <c r="QA10" s="91"/>
      <c r="QB10" s="91"/>
      <c r="QC10" s="91"/>
      <c r="QD10" s="91"/>
      <c r="QE10" s="91"/>
      <c r="QF10" s="91"/>
      <c r="QG10" s="91"/>
      <c r="QH10" s="91"/>
      <c r="QI10" s="91"/>
      <c r="QJ10" s="91"/>
      <c r="QK10" s="91"/>
      <c r="QL10" s="91"/>
      <c r="QM10" s="91"/>
      <c r="QN10" s="91"/>
      <c r="QO10" s="91"/>
      <c r="QP10" s="91"/>
      <c r="QQ10" s="91"/>
      <c r="QR10" s="91"/>
      <c r="QS10" s="91"/>
      <c r="QT10" s="91"/>
      <c r="QU10" s="91"/>
      <c r="QV10" s="91"/>
      <c r="QW10" s="91"/>
      <c r="QX10" s="91"/>
      <c r="QY10" s="91"/>
      <c r="QZ10" s="91"/>
      <c r="RA10" s="91"/>
      <c r="RB10" s="91"/>
      <c r="RC10" s="91"/>
      <c r="RD10" s="91"/>
      <c r="RE10" s="91"/>
      <c r="RF10" s="91"/>
      <c r="RG10" s="91"/>
      <c r="RH10" s="91"/>
      <c r="RI10" s="91"/>
      <c r="RJ10" s="91"/>
      <c r="RK10" s="91"/>
      <c r="RL10" s="91"/>
      <c r="RM10" s="91"/>
      <c r="RN10" s="91"/>
      <c r="RO10" s="91"/>
      <c r="RP10" s="91"/>
      <c r="RQ10" s="91"/>
      <c r="RR10" s="91"/>
      <c r="RS10" s="91"/>
      <c r="RT10" s="91"/>
      <c r="RU10" s="91"/>
      <c r="RV10" s="91"/>
      <c r="RW10" s="91"/>
      <c r="RX10" s="91"/>
      <c r="RY10" s="91"/>
      <c r="RZ10" s="91"/>
      <c r="SA10" s="91"/>
      <c r="SB10" s="91"/>
      <c r="SC10" s="91"/>
      <c r="SD10" s="91"/>
      <c r="SE10" s="91"/>
      <c r="SF10" s="91"/>
      <c r="SG10" s="91"/>
      <c r="SH10" s="91"/>
      <c r="SI10" s="91"/>
      <c r="SJ10" s="91"/>
      <c r="SK10" s="91"/>
      <c r="SL10" s="91"/>
      <c r="SM10" s="91"/>
      <c r="SN10" s="91"/>
      <c r="SO10" s="91"/>
      <c r="SP10" s="91"/>
      <c r="SQ10" s="91"/>
      <c r="SR10" s="91"/>
      <c r="SS10" s="91"/>
      <c r="ST10" s="91"/>
      <c r="SU10" s="91"/>
      <c r="SV10" s="91"/>
      <c r="SW10" s="91"/>
      <c r="SX10" s="91"/>
      <c r="SY10" s="91"/>
      <c r="SZ10" s="91"/>
      <c r="TA10" s="91"/>
      <c r="TB10" s="91"/>
      <c r="TC10" s="91"/>
      <c r="TD10" s="91"/>
      <c r="TE10" s="91"/>
      <c r="TF10" s="91"/>
      <c r="TG10" s="91"/>
      <c r="TH10" s="91"/>
      <c r="TI10" s="91"/>
      <c r="TJ10" s="91"/>
      <c r="TK10" s="91"/>
      <c r="TL10" s="91"/>
      <c r="TM10" s="91"/>
      <c r="TN10" s="91"/>
      <c r="TO10" s="91"/>
      <c r="TP10" s="91"/>
      <c r="TQ10" s="91"/>
      <c r="TR10" s="91"/>
      <c r="TS10" s="91"/>
      <c r="TT10" s="91"/>
      <c r="TU10" s="91"/>
      <c r="TV10" s="91"/>
      <c r="TW10" s="91"/>
      <c r="TX10" s="91"/>
      <c r="TY10" s="91"/>
      <c r="TZ10" s="91"/>
      <c r="UA10" s="91"/>
      <c r="UB10" s="91"/>
      <c r="UC10" s="91"/>
      <c r="UD10" s="91"/>
      <c r="UE10" s="91"/>
      <c r="UF10" s="91"/>
      <c r="UG10" s="91"/>
      <c r="UH10" s="91"/>
      <c r="UI10" s="91"/>
      <c r="UJ10" s="91"/>
      <c r="UK10" s="91"/>
      <c r="UL10" s="91"/>
      <c r="UM10" s="91"/>
      <c r="UN10" s="91"/>
      <c r="UO10" s="91"/>
      <c r="UP10" s="91"/>
      <c r="UQ10" s="91"/>
      <c r="UR10" s="91"/>
      <c r="US10" s="91"/>
      <c r="UT10" s="91"/>
      <c r="UU10" s="91"/>
      <c r="UV10" s="91"/>
      <c r="UW10" s="91"/>
      <c r="UX10" s="91"/>
      <c r="UY10" s="91"/>
      <c r="UZ10" s="91"/>
      <c r="VA10" s="91"/>
      <c r="VB10" s="91"/>
      <c r="VC10" s="91"/>
      <c r="VD10" s="91"/>
      <c r="VE10" s="91"/>
      <c r="VF10" s="91"/>
      <c r="VG10" s="91"/>
      <c r="VH10" s="91"/>
      <c r="VI10" s="91"/>
      <c r="VJ10" s="91"/>
      <c r="VK10" s="91"/>
      <c r="VL10" s="91"/>
      <c r="VM10" s="91"/>
      <c r="VN10" s="91"/>
      <c r="VO10" s="91"/>
      <c r="VP10" s="91"/>
      <c r="VQ10" s="91"/>
      <c r="VR10" s="91"/>
      <c r="VS10" s="91"/>
      <c r="VT10" s="91"/>
      <c r="VU10" s="91"/>
      <c r="VV10" s="91"/>
      <c r="VW10" s="91"/>
      <c r="VX10" s="91"/>
      <c r="VY10" s="91"/>
      <c r="VZ10" s="91"/>
      <c r="WA10" s="91"/>
      <c r="WB10" s="91"/>
      <c r="WC10" s="91"/>
      <c r="WD10" s="91"/>
      <c r="WE10" s="91"/>
      <c r="WF10" s="91"/>
      <c r="WG10" s="91"/>
      <c r="WH10" s="91"/>
      <c r="WI10" s="91"/>
      <c r="WJ10" s="91"/>
      <c r="WK10" s="91"/>
      <c r="WL10" s="91"/>
      <c r="WM10" s="91"/>
      <c r="WN10" s="91"/>
      <c r="WO10" s="91"/>
      <c r="WP10" s="91"/>
      <c r="WQ10" s="91"/>
      <c r="WR10" s="91"/>
      <c r="WS10" s="91"/>
      <c r="WT10" s="91"/>
      <c r="WU10" s="91"/>
      <c r="WV10" s="91"/>
      <c r="WW10" s="91"/>
      <c r="WX10" s="91"/>
      <c r="WY10" s="91"/>
      <c r="WZ10" s="91"/>
      <c r="XA10" s="91"/>
      <c r="XB10" s="91"/>
      <c r="XC10" s="91"/>
      <c r="XD10" s="91"/>
      <c r="XE10" s="91"/>
      <c r="XF10" s="91"/>
      <c r="XG10" s="91"/>
      <c r="XH10" s="91"/>
      <c r="XI10" s="91"/>
      <c r="XJ10" s="91"/>
      <c r="XK10" s="91"/>
      <c r="XL10" s="91"/>
      <c r="XM10" s="91"/>
      <c r="XN10" s="91"/>
      <c r="XO10" s="91"/>
      <c r="XP10" s="91"/>
      <c r="XQ10" s="91"/>
      <c r="XR10" s="91"/>
      <c r="XS10" s="91"/>
      <c r="XT10" s="91"/>
      <c r="XU10" s="91"/>
      <c r="XV10" s="91"/>
      <c r="XW10" s="91"/>
      <c r="XX10" s="91"/>
      <c r="XY10" s="91"/>
      <c r="XZ10" s="91"/>
      <c r="YA10" s="91"/>
      <c r="YB10" s="91"/>
      <c r="YC10" s="91"/>
      <c r="YD10" s="91"/>
      <c r="YE10" s="91"/>
      <c r="YF10" s="91"/>
      <c r="YG10" s="91"/>
      <c r="YH10" s="91"/>
      <c r="YI10" s="91"/>
      <c r="YJ10" s="91"/>
      <c r="YK10" s="91"/>
      <c r="YL10" s="91"/>
      <c r="YM10" s="91"/>
      <c r="YN10" s="91"/>
      <c r="YO10" s="91"/>
      <c r="YP10" s="91"/>
      <c r="YQ10" s="91"/>
      <c r="YR10" s="91"/>
      <c r="YS10" s="91"/>
      <c r="YT10" s="91"/>
      <c r="YU10" s="91"/>
      <c r="YV10" s="91"/>
      <c r="YW10" s="91"/>
      <c r="YX10" s="91"/>
      <c r="YY10" s="91"/>
      <c r="YZ10" s="91"/>
      <c r="ZA10" s="91"/>
      <c r="ZB10" s="91"/>
      <c r="ZC10" s="91"/>
      <c r="ZD10" s="91"/>
      <c r="ZE10" s="91"/>
      <c r="ZF10" s="91"/>
      <c r="ZG10" s="91"/>
      <c r="ZH10" s="91"/>
      <c r="ZI10" s="91"/>
      <c r="ZJ10" s="91"/>
      <c r="ZK10" s="91"/>
      <c r="ZL10" s="91"/>
      <c r="ZM10" s="91"/>
      <c r="ZN10" s="91"/>
      <c r="ZO10" s="91"/>
      <c r="ZP10" s="91"/>
      <c r="ZQ10" s="91"/>
      <c r="ZR10" s="91"/>
      <c r="ZS10" s="91"/>
      <c r="ZT10" s="91"/>
      <c r="ZU10" s="91"/>
      <c r="ZV10" s="91"/>
      <c r="ZW10" s="91"/>
      <c r="ZX10" s="91"/>
      <c r="ZY10" s="91"/>
      <c r="ZZ10" s="91"/>
      <c r="AAA10" s="91"/>
      <c r="AAB10" s="91"/>
      <c r="AAC10" s="91"/>
      <c r="AAD10" s="91"/>
      <c r="AAE10" s="91"/>
      <c r="AAF10" s="91"/>
      <c r="AAG10" s="91"/>
      <c r="AAH10" s="91"/>
      <c r="AAI10" s="91"/>
      <c r="AAJ10" s="91"/>
      <c r="AAK10" s="91"/>
      <c r="AAL10" s="91"/>
      <c r="AAM10" s="91"/>
      <c r="AAN10" s="91"/>
      <c r="AAO10" s="91"/>
      <c r="AAP10" s="91"/>
      <c r="AAQ10" s="91"/>
      <c r="AAR10" s="91"/>
      <c r="AAS10" s="91"/>
      <c r="AAT10" s="91"/>
      <c r="AAU10" s="91"/>
      <c r="AAV10" s="91"/>
      <c r="AAW10" s="91"/>
      <c r="AAX10" s="91"/>
      <c r="AAY10" s="91"/>
      <c r="AAZ10" s="91"/>
      <c r="ABA10" s="91"/>
      <c r="ABB10" s="91"/>
      <c r="ABC10" s="91"/>
      <c r="ABD10" s="91"/>
      <c r="ABE10" s="91"/>
      <c r="ABF10" s="91"/>
      <c r="ABG10" s="91"/>
      <c r="ABH10" s="91"/>
      <c r="ABI10" s="91"/>
      <c r="ABJ10" s="91"/>
      <c r="ABK10" s="91"/>
      <c r="ABL10" s="91"/>
      <c r="ABM10" s="91"/>
      <c r="ABN10" s="91"/>
      <c r="ABO10" s="91"/>
      <c r="ABP10" s="91"/>
      <c r="ABQ10" s="91"/>
      <c r="ABR10" s="91"/>
      <c r="ABS10" s="91"/>
      <c r="ABT10" s="91"/>
      <c r="ABU10" s="91"/>
      <c r="ABV10" s="91"/>
      <c r="ABW10" s="91"/>
      <c r="ABX10" s="91"/>
      <c r="ABY10" s="91"/>
      <c r="ABZ10" s="91"/>
      <c r="ACA10" s="91"/>
      <c r="ACB10" s="91"/>
      <c r="ACC10" s="91"/>
      <c r="ACD10" s="91"/>
      <c r="ACE10" s="91"/>
      <c r="ACF10" s="91"/>
      <c r="ACG10" s="91"/>
      <c r="ACH10" s="91"/>
      <c r="ACI10" s="91"/>
      <c r="ACJ10" s="91"/>
      <c r="ACK10" s="91"/>
      <c r="ACL10" s="91"/>
      <c r="ACM10" s="91"/>
      <c r="ACN10" s="91"/>
      <c r="ACO10" s="91"/>
      <c r="ACP10" s="91"/>
      <c r="ACQ10" s="91"/>
      <c r="ACR10" s="91"/>
      <c r="ACS10" s="91"/>
      <c r="ACT10" s="91"/>
      <c r="ACU10" s="91"/>
      <c r="ACV10" s="91"/>
      <c r="ACW10" s="91"/>
      <c r="ACX10" s="91"/>
      <c r="ACY10" s="91"/>
      <c r="ACZ10" s="91"/>
      <c r="ADA10" s="91"/>
      <c r="ADB10" s="91"/>
      <c r="ADC10" s="91"/>
      <c r="ADD10" s="91"/>
      <c r="ADE10" s="91"/>
      <c r="ADF10" s="91"/>
      <c r="ADG10" s="91"/>
      <c r="ADH10" s="91"/>
      <c r="ADI10" s="91"/>
      <c r="ADJ10" s="91"/>
      <c r="ADK10" s="91"/>
      <c r="ADL10" s="91"/>
      <c r="ADM10" s="91"/>
      <c r="ADN10" s="91"/>
      <c r="ADO10" s="91"/>
      <c r="ADP10" s="91"/>
      <c r="ADQ10" s="91"/>
      <c r="ADR10" s="91"/>
      <c r="ADS10" s="91"/>
      <c r="ADT10" s="91"/>
      <c r="ADU10" s="91"/>
      <c r="ADV10" s="91"/>
      <c r="ADW10" s="91"/>
      <c r="ADX10" s="91"/>
      <c r="ADY10" s="91"/>
      <c r="ADZ10" s="91"/>
      <c r="AEA10" s="91"/>
      <c r="AEB10" s="91"/>
      <c r="AEC10" s="91"/>
      <c r="AED10" s="91"/>
      <c r="AEE10" s="91"/>
      <c r="AEF10" s="91"/>
      <c r="AEG10" s="91"/>
      <c r="AEH10" s="91"/>
      <c r="AEI10" s="91"/>
      <c r="AEJ10" s="91"/>
      <c r="AEK10" s="91"/>
      <c r="AEL10" s="91"/>
      <c r="AEM10" s="91"/>
      <c r="AEN10" s="91"/>
      <c r="AEO10" s="91"/>
      <c r="AEP10" s="91"/>
      <c r="AEQ10" s="91"/>
      <c r="AER10" s="91"/>
      <c r="AES10" s="91"/>
      <c r="AET10" s="91"/>
      <c r="AEU10" s="91"/>
      <c r="AEV10" s="91"/>
      <c r="AEW10" s="91"/>
      <c r="AEX10" s="91"/>
      <c r="AEY10" s="91"/>
      <c r="AEZ10" s="91"/>
      <c r="AFA10" s="91"/>
      <c r="AFB10" s="91"/>
      <c r="AFC10" s="91"/>
      <c r="AFD10" s="91"/>
      <c r="AFE10" s="91"/>
      <c r="AFF10" s="91"/>
      <c r="AFG10" s="91"/>
      <c r="AFH10" s="91"/>
      <c r="AFI10" s="91"/>
      <c r="AFJ10" s="91"/>
      <c r="AFK10" s="91"/>
      <c r="AFL10" s="91"/>
      <c r="AFM10" s="91"/>
      <c r="AFN10" s="91"/>
      <c r="AFO10" s="91"/>
      <c r="AFP10" s="91"/>
      <c r="AFQ10" s="91"/>
      <c r="AFR10" s="91"/>
      <c r="AFS10" s="91"/>
      <c r="AFT10" s="91"/>
      <c r="AFU10" s="91"/>
      <c r="AFV10" s="91"/>
      <c r="AFW10" s="91"/>
      <c r="AFX10" s="91"/>
      <c r="AFY10" s="91"/>
      <c r="AFZ10" s="91"/>
      <c r="AGA10" s="91"/>
      <c r="AGB10" s="91"/>
      <c r="AGC10" s="91"/>
      <c r="AGD10" s="91"/>
      <c r="AGE10" s="91"/>
      <c r="AGF10" s="91"/>
      <c r="AGG10" s="91"/>
      <c r="AGH10" s="91"/>
      <c r="AGI10" s="91"/>
      <c r="AGJ10" s="91"/>
      <c r="AGK10" s="91"/>
      <c r="AGL10" s="91"/>
      <c r="AGM10" s="91"/>
      <c r="AGN10" s="91"/>
      <c r="AGO10" s="91"/>
      <c r="AGP10" s="91"/>
      <c r="AGQ10" s="91"/>
      <c r="AGR10" s="91"/>
      <c r="AGS10" s="91"/>
      <c r="AGT10" s="91"/>
      <c r="AGU10" s="91"/>
      <c r="AGV10" s="91"/>
      <c r="AGW10" s="91"/>
      <c r="AGX10" s="91"/>
      <c r="AGY10" s="91"/>
      <c r="AGZ10" s="91"/>
      <c r="AHA10" s="91"/>
      <c r="AHB10" s="91"/>
      <c r="AHC10" s="91"/>
      <c r="AHD10" s="91"/>
      <c r="AHE10" s="91"/>
      <c r="AHF10" s="91"/>
      <c r="AHG10" s="91"/>
      <c r="AHH10" s="91"/>
      <c r="AHI10" s="91"/>
      <c r="AHJ10" s="91"/>
      <c r="AHK10" s="91"/>
      <c r="AHL10" s="91"/>
      <c r="AHM10" s="91"/>
      <c r="AHN10" s="91"/>
      <c r="AHO10" s="91"/>
      <c r="AHP10" s="91"/>
      <c r="AHQ10" s="91"/>
      <c r="AHR10" s="91"/>
      <c r="AHS10" s="91"/>
      <c r="AHT10" s="91"/>
      <c r="AHU10" s="91"/>
      <c r="AHV10" s="91"/>
      <c r="AHW10" s="91"/>
      <c r="AHX10" s="91"/>
      <c r="AHY10" s="91"/>
      <c r="AHZ10" s="91"/>
      <c r="AIA10" s="91"/>
      <c r="AIB10" s="91"/>
      <c r="AIC10" s="91"/>
      <c r="AID10" s="91"/>
      <c r="AIE10" s="91"/>
      <c r="AIF10" s="91"/>
      <c r="AIG10" s="91"/>
      <c r="AIH10" s="91"/>
      <c r="AII10" s="91"/>
      <c r="AIJ10" s="91"/>
      <c r="AIK10" s="91"/>
      <c r="AIL10" s="91"/>
      <c r="AIM10" s="91"/>
      <c r="AIN10" s="91"/>
      <c r="AIO10" s="91"/>
      <c r="AIP10" s="91"/>
      <c r="AIQ10" s="91"/>
      <c r="AIR10" s="91"/>
      <c r="AIS10" s="91"/>
      <c r="AIT10" s="91"/>
      <c r="AIU10" s="91"/>
      <c r="AIV10" s="91"/>
      <c r="AIW10" s="91"/>
      <c r="AIX10" s="91"/>
      <c r="AIY10" s="91"/>
      <c r="AIZ10" s="91"/>
      <c r="AJA10" s="91"/>
      <c r="AJB10" s="91"/>
      <c r="AJC10" s="91"/>
      <c r="AJD10" s="91"/>
      <c r="AJE10" s="91"/>
      <c r="AJF10" s="91"/>
      <c r="AJG10" s="91"/>
      <c r="AJH10" s="91"/>
      <c r="AJI10" s="91"/>
      <c r="AJJ10" s="91"/>
      <c r="AJK10" s="91"/>
      <c r="AJL10" s="91"/>
      <c r="AJM10" s="91"/>
      <c r="AJN10" s="91"/>
      <c r="AJO10" s="91"/>
      <c r="AJP10" s="91"/>
      <c r="AJQ10" s="91"/>
      <c r="AJR10" s="91"/>
      <c r="AJS10" s="91"/>
      <c r="AJT10" s="91"/>
      <c r="AJU10" s="91"/>
      <c r="AJV10" s="91"/>
      <c r="AJW10" s="91"/>
      <c r="AJX10" s="91"/>
      <c r="AJY10" s="91"/>
      <c r="AJZ10" s="91"/>
      <c r="AKA10" s="91"/>
      <c r="AKB10" s="91"/>
      <c r="AKC10" s="91"/>
      <c r="AKD10" s="91"/>
      <c r="AKE10" s="91"/>
      <c r="AKF10" s="91"/>
      <c r="AKG10" s="91"/>
      <c r="AKH10" s="91"/>
      <c r="AKI10" s="91"/>
      <c r="AKJ10" s="91"/>
      <c r="AKK10" s="91"/>
      <c r="AKL10" s="91"/>
      <c r="AKM10" s="91"/>
      <c r="AKN10" s="91"/>
      <c r="AKO10" s="91"/>
      <c r="AKP10" s="91"/>
      <c r="AKQ10" s="91"/>
      <c r="AKR10" s="91"/>
      <c r="AKS10" s="91"/>
      <c r="AKT10" s="91"/>
      <c r="AKU10" s="91"/>
      <c r="AKV10" s="91"/>
      <c r="AKW10" s="91"/>
      <c r="AKX10" s="91"/>
      <c r="AKY10" s="91"/>
      <c r="AKZ10" s="91"/>
      <c r="ALA10" s="91"/>
      <c r="ALB10" s="91"/>
      <c r="ALC10" s="91"/>
      <c r="ALD10" s="91"/>
      <c r="ALE10" s="91"/>
      <c r="ALF10" s="91"/>
      <c r="ALG10" s="91"/>
      <c r="ALH10" s="91"/>
      <c r="ALI10" s="91"/>
      <c r="ALJ10" s="91"/>
      <c r="ALK10" s="91"/>
      <c r="ALL10" s="91"/>
      <c r="ALM10" s="91"/>
      <c r="ALN10" s="91"/>
      <c r="ALO10" s="91"/>
      <c r="ALP10" s="91"/>
      <c r="ALQ10" s="91"/>
      <c r="ALR10" s="91"/>
      <c r="ALS10" s="91"/>
      <c r="ALT10" s="91"/>
      <c r="ALU10" s="91"/>
      <c r="ALV10" s="91"/>
      <c r="ALW10" s="91"/>
      <c r="ALX10" s="91"/>
      <c r="ALY10" s="91"/>
      <c r="ALZ10" s="91"/>
      <c r="AMA10" s="91"/>
    </row>
    <row r="11" spans="1:1015" s="75" customFormat="1" ht="19.5" customHeight="1">
      <c r="A11" s="81" t="s">
        <v>404</v>
      </c>
      <c r="B11" s="86"/>
      <c r="C11" s="86">
        <f>35.7+22</f>
        <v>57.7</v>
      </c>
      <c r="D11" s="87"/>
      <c r="E11" s="87">
        <v>2</v>
      </c>
      <c r="F11" s="87"/>
      <c r="G11" s="82"/>
      <c r="H11" s="84">
        <f>C11*E11</f>
        <v>115.4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1"/>
      <c r="IU11" s="91"/>
      <c r="IV11" s="91"/>
      <c r="IW11" s="91"/>
      <c r="IX11" s="91"/>
      <c r="IY11" s="91"/>
      <c r="IZ11" s="91"/>
      <c r="JA11" s="91"/>
      <c r="JB11" s="91"/>
      <c r="JC11" s="91"/>
      <c r="JD11" s="91"/>
      <c r="JE11" s="91"/>
      <c r="JF11" s="91"/>
      <c r="JG11" s="91"/>
      <c r="JH11" s="91"/>
      <c r="JI11" s="91"/>
      <c r="JJ11" s="91"/>
      <c r="JK11" s="91"/>
      <c r="JL11" s="91"/>
      <c r="JM11" s="91"/>
      <c r="JN11" s="91"/>
      <c r="JO11" s="91"/>
      <c r="JP11" s="91"/>
      <c r="JQ11" s="91"/>
      <c r="JR11" s="91"/>
      <c r="JS11" s="91"/>
      <c r="JT11" s="91"/>
      <c r="JU11" s="91"/>
      <c r="JV11" s="91"/>
      <c r="JW11" s="91"/>
      <c r="JX11" s="91"/>
      <c r="JY11" s="91"/>
      <c r="JZ11" s="91"/>
      <c r="KA11" s="91"/>
      <c r="KB11" s="91"/>
      <c r="KC11" s="91"/>
      <c r="KD11" s="91"/>
      <c r="KE11" s="91"/>
      <c r="KF11" s="91"/>
      <c r="KG11" s="91"/>
      <c r="KH11" s="91"/>
      <c r="KI11" s="91"/>
      <c r="KJ11" s="91"/>
      <c r="KK11" s="91"/>
      <c r="KL11" s="91"/>
      <c r="KM11" s="91"/>
      <c r="KN11" s="91"/>
      <c r="KO11" s="91"/>
      <c r="KP11" s="91"/>
      <c r="KQ11" s="91"/>
      <c r="KR11" s="91"/>
      <c r="KS11" s="91"/>
      <c r="KT11" s="91"/>
      <c r="KU11" s="91"/>
      <c r="KV11" s="91"/>
      <c r="KW11" s="91"/>
      <c r="KX11" s="91"/>
      <c r="KY11" s="91"/>
      <c r="KZ11" s="91"/>
      <c r="LA11" s="91"/>
      <c r="LB11" s="91"/>
      <c r="LC11" s="91"/>
      <c r="LD11" s="91"/>
      <c r="LE11" s="91"/>
      <c r="LF11" s="91"/>
      <c r="LG11" s="91"/>
      <c r="LH11" s="91"/>
      <c r="LI11" s="91"/>
      <c r="LJ11" s="91"/>
      <c r="LK11" s="91"/>
      <c r="LL11" s="91"/>
      <c r="LM11" s="91"/>
      <c r="LN11" s="91"/>
      <c r="LO11" s="91"/>
      <c r="LP11" s="91"/>
      <c r="LQ11" s="91"/>
      <c r="LR11" s="91"/>
      <c r="LS11" s="91"/>
      <c r="LT11" s="91"/>
      <c r="LU11" s="91"/>
      <c r="LV11" s="91"/>
      <c r="LW11" s="91"/>
      <c r="LX11" s="91"/>
      <c r="LY11" s="91"/>
      <c r="LZ11" s="91"/>
      <c r="MA11" s="91"/>
      <c r="MB11" s="91"/>
      <c r="MC11" s="91"/>
      <c r="MD11" s="91"/>
      <c r="ME11" s="91"/>
      <c r="MF11" s="91"/>
      <c r="MG11" s="91"/>
      <c r="MH11" s="91"/>
      <c r="MI11" s="91"/>
      <c r="MJ11" s="91"/>
      <c r="MK11" s="91"/>
      <c r="ML11" s="91"/>
      <c r="MM11" s="91"/>
      <c r="MN11" s="91"/>
      <c r="MO11" s="91"/>
      <c r="MP11" s="91"/>
      <c r="MQ11" s="91"/>
      <c r="MR11" s="91"/>
      <c r="MS11" s="91"/>
      <c r="MT11" s="91"/>
      <c r="MU11" s="91"/>
      <c r="MV11" s="91"/>
      <c r="MW11" s="91"/>
      <c r="MX11" s="91"/>
      <c r="MY11" s="91"/>
      <c r="MZ11" s="91"/>
      <c r="NA11" s="91"/>
      <c r="NB11" s="91"/>
      <c r="NC11" s="91"/>
      <c r="ND11" s="91"/>
      <c r="NE11" s="91"/>
      <c r="NF11" s="91"/>
      <c r="NG11" s="91"/>
      <c r="NH11" s="91"/>
      <c r="NI11" s="91"/>
      <c r="NJ11" s="91"/>
      <c r="NK11" s="91"/>
      <c r="NL11" s="91"/>
      <c r="NM11" s="91"/>
      <c r="NN11" s="91"/>
      <c r="NO11" s="91"/>
      <c r="NP11" s="91"/>
      <c r="NQ11" s="91"/>
      <c r="NR11" s="91"/>
      <c r="NS11" s="91"/>
      <c r="NT11" s="91"/>
      <c r="NU11" s="91"/>
      <c r="NV11" s="91"/>
      <c r="NW11" s="91"/>
      <c r="NX11" s="91"/>
      <c r="NY11" s="91"/>
      <c r="NZ11" s="91"/>
      <c r="OA11" s="91"/>
      <c r="OB11" s="91"/>
      <c r="OC11" s="91"/>
      <c r="OD11" s="91"/>
      <c r="OE11" s="91"/>
      <c r="OF11" s="91"/>
      <c r="OG11" s="91"/>
      <c r="OH11" s="91"/>
      <c r="OI11" s="91"/>
      <c r="OJ11" s="91"/>
      <c r="OK11" s="91"/>
      <c r="OL11" s="91"/>
      <c r="OM11" s="91"/>
      <c r="ON11" s="91"/>
      <c r="OO11" s="91"/>
      <c r="OP11" s="91"/>
      <c r="OQ11" s="91"/>
      <c r="OR11" s="91"/>
      <c r="OS11" s="91"/>
      <c r="OT11" s="91"/>
      <c r="OU11" s="91"/>
      <c r="OV11" s="91"/>
      <c r="OW11" s="91"/>
      <c r="OX11" s="91"/>
      <c r="OY11" s="91"/>
      <c r="OZ11" s="91"/>
      <c r="PA11" s="91"/>
      <c r="PB11" s="91"/>
      <c r="PC11" s="91"/>
      <c r="PD11" s="91"/>
      <c r="PE11" s="91"/>
      <c r="PF11" s="91"/>
      <c r="PG11" s="91"/>
      <c r="PH11" s="91"/>
      <c r="PI11" s="91"/>
      <c r="PJ11" s="91"/>
      <c r="PK11" s="91"/>
      <c r="PL11" s="91"/>
      <c r="PM11" s="91"/>
      <c r="PN11" s="91"/>
      <c r="PO11" s="91"/>
      <c r="PP11" s="91"/>
      <c r="PQ11" s="91"/>
      <c r="PR11" s="91"/>
      <c r="PS11" s="91"/>
      <c r="PT11" s="91"/>
      <c r="PU11" s="91"/>
      <c r="PV11" s="91"/>
      <c r="PW11" s="91"/>
      <c r="PX11" s="91"/>
      <c r="PY11" s="91"/>
      <c r="PZ11" s="91"/>
      <c r="QA11" s="91"/>
      <c r="QB11" s="91"/>
      <c r="QC11" s="91"/>
      <c r="QD11" s="91"/>
      <c r="QE11" s="91"/>
      <c r="QF11" s="91"/>
      <c r="QG11" s="91"/>
      <c r="QH11" s="91"/>
      <c r="QI11" s="91"/>
      <c r="QJ11" s="91"/>
      <c r="QK11" s="91"/>
      <c r="QL11" s="91"/>
      <c r="QM11" s="91"/>
      <c r="QN11" s="91"/>
      <c r="QO11" s="91"/>
      <c r="QP11" s="91"/>
      <c r="QQ11" s="91"/>
      <c r="QR11" s="91"/>
      <c r="QS11" s="91"/>
      <c r="QT11" s="91"/>
      <c r="QU11" s="91"/>
      <c r="QV11" s="91"/>
      <c r="QW11" s="91"/>
      <c r="QX11" s="91"/>
      <c r="QY11" s="91"/>
      <c r="QZ11" s="91"/>
      <c r="RA11" s="91"/>
      <c r="RB11" s="91"/>
      <c r="RC11" s="91"/>
      <c r="RD11" s="91"/>
      <c r="RE11" s="91"/>
      <c r="RF11" s="91"/>
      <c r="RG11" s="91"/>
      <c r="RH11" s="91"/>
      <c r="RI11" s="91"/>
      <c r="RJ11" s="91"/>
      <c r="RK11" s="91"/>
      <c r="RL11" s="91"/>
      <c r="RM11" s="91"/>
      <c r="RN11" s="91"/>
      <c r="RO11" s="91"/>
      <c r="RP11" s="91"/>
      <c r="RQ11" s="91"/>
      <c r="RR11" s="91"/>
      <c r="RS11" s="91"/>
      <c r="RT11" s="91"/>
      <c r="RU11" s="91"/>
      <c r="RV11" s="91"/>
      <c r="RW11" s="91"/>
      <c r="RX11" s="91"/>
      <c r="RY11" s="91"/>
      <c r="RZ11" s="91"/>
      <c r="SA11" s="91"/>
      <c r="SB11" s="91"/>
      <c r="SC11" s="91"/>
      <c r="SD11" s="91"/>
      <c r="SE11" s="91"/>
      <c r="SF11" s="91"/>
      <c r="SG11" s="91"/>
      <c r="SH11" s="91"/>
      <c r="SI11" s="91"/>
      <c r="SJ11" s="91"/>
      <c r="SK11" s="91"/>
      <c r="SL11" s="91"/>
      <c r="SM11" s="91"/>
      <c r="SN11" s="91"/>
      <c r="SO11" s="91"/>
      <c r="SP11" s="91"/>
      <c r="SQ11" s="91"/>
      <c r="SR11" s="91"/>
      <c r="SS11" s="91"/>
      <c r="ST11" s="91"/>
      <c r="SU11" s="91"/>
      <c r="SV11" s="91"/>
      <c r="SW11" s="91"/>
      <c r="SX11" s="91"/>
      <c r="SY11" s="91"/>
      <c r="SZ11" s="91"/>
      <c r="TA11" s="91"/>
      <c r="TB11" s="91"/>
      <c r="TC11" s="91"/>
      <c r="TD11" s="91"/>
      <c r="TE11" s="91"/>
      <c r="TF11" s="91"/>
      <c r="TG11" s="91"/>
      <c r="TH11" s="91"/>
      <c r="TI11" s="91"/>
      <c r="TJ11" s="91"/>
      <c r="TK11" s="91"/>
      <c r="TL11" s="91"/>
      <c r="TM11" s="91"/>
      <c r="TN11" s="91"/>
      <c r="TO11" s="91"/>
      <c r="TP11" s="91"/>
      <c r="TQ11" s="91"/>
      <c r="TR11" s="91"/>
      <c r="TS11" s="91"/>
      <c r="TT11" s="91"/>
      <c r="TU11" s="91"/>
      <c r="TV11" s="91"/>
      <c r="TW11" s="91"/>
      <c r="TX11" s="91"/>
      <c r="TY11" s="91"/>
      <c r="TZ11" s="91"/>
      <c r="UA11" s="91"/>
      <c r="UB11" s="91"/>
      <c r="UC11" s="91"/>
      <c r="UD11" s="91"/>
      <c r="UE11" s="91"/>
      <c r="UF11" s="91"/>
      <c r="UG11" s="91"/>
      <c r="UH11" s="91"/>
      <c r="UI11" s="91"/>
      <c r="UJ11" s="91"/>
      <c r="UK11" s="91"/>
      <c r="UL11" s="91"/>
      <c r="UM11" s="91"/>
      <c r="UN11" s="91"/>
      <c r="UO11" s="91"/>
      <c r="UP11" s="91"/>
      <c r="UQ11" s="91"/>
      <c r="UR11" s="91"/>
      <c r="US11" s="91"/>
      <c r="UT11" s="91"/>
      <c r="UU11" s="91"/>
      <c r="UV11" s="91"/>
      <c r="UW11" s="91"/>
      <c r="UX11" s="91"/>
      <c r="UY11" s="91"/>
      <c r="UZ11" s="91"/>
      <c r="VA11" s="91"/>
      <c r="VB11" s="91"/>
      <c r="VC11" s="91"/>
      <c r="VD11" s="91"/>
      <c r="VE11" s="91"/>
      <c r="VF11" s="91"/>
      <c r="VG11" s="91"/>
      <c r="VH11" s="91"/>
      <c r="VI11" s="91"/>
      <c r="VJ11" s="91"/>
      <c r="VK11" s="91"/>
      <c r="VL11" s="91"/>
      <c r="VM11" s="91"/>
      <c r="VN11" s="91"/>
      <c r="VO11" s="91"/>
      <c r="VP11" s="91"/>
      <c r="VQ11" s="91"/>
      <c r="VR11" s="91"/>
      <c r="VS11" s="91"/>
      <c r="VT11" s="91"/>
      <c r="VU11" s="91"/>
      <c r="VV11" s="91"/>
      <c r="VW11" s="91"/>
      <c r="VX11" s="91"/>
      <c r="VY11" s="91"/>
      <c r="VZ11" s="91"/>
      <c r="WA11" s="91"/>
      <c r="WB11" s="91"/>
      <c r="WC11" s="91"/>
      <c r="WD11" s="91"/>
      <c r="WE11" s="91"/>
      <c r="WF11" s="91"/>
      <c r="WG11" s="91"/>
      <c r="WH11" s="91"/>
      <c r="WI11" s="91"/>
      <c r="WJ11" s="91"/>
      <c r="WK11" s="91"/>
      <c r="WL11" s="91"/>
      <c r="WM11" s="91"/>
      <c r="WN11" s="91"/>
      <c r="WO11" s="91"/>
      <c r="WP11" s="91"/>
      <c r="WQ11" s="91"/>
      <c r="WR11" s="91"/>
      <c r="WS11" s="91"/>
      <c r="WT11" s="91"/>
      <c r="WU11" s="91"/>
      <c r="WV11" s="91"/>
      <c r="WW11" s="91"/>
      <c r="WX11" s="91"/>
      <c r="WY11" s="91"/>
      <c r="WZ11" s="91"/>
      <c r="XA11" s="91"/>
      <c r="XB11" s="91"/>
      <c r="XC11" s="91"/>
      <c r="XD11" s="91"/>
      <c r="XE11" s="91"/>
      <c r="XF11" s="91"/>
      <c r="XG11" s="91"/>
      <c r="XH11" s="91"/>
      <c r="XI11" s="91"/>
      <c r="XJ11" s="91"/>
      <c r="XK11" s="91"/>
      <c r="XL11" s="91"/>
      <c r="XM11" s="91"/>
      <c r="XN11" s="91"/>
      <c r="XO11" s="91"/>
      <c r="XP11" s="91"/>
      <c r="XQ11" s="91"/>
      <c r="XR11" s="91"/>
      <c r="XS11" s="91"/>
      <c r="XT11" s="91"/>
      <c r="XU11" s="91"/>
      <c r="XV11" s="91"/>
      <c r="XW11" s="91"/>
      <c r="XX11" s="91"/>
      <c r="XY11" s="91"/>
      <c r="XZ11" s="91"/>
      <c r="YA11" s="91"/>
      <c r="YB11" s="91"/>
      <c r="YC11" s="91"/>
      <c r="YD11" s="91"/>
      <c r="YE11" s="91"/>
      <c r="YF11" s="91"/>
      <c r="YG11" s="91"/>
      <c r="YH11" s="91"/>
      <c r="YI11" s="91"/>
      <c r="YJ11" s="91"/>
      <c r="YK11" s="91"/>
      <c r="YL11" s="91"/>
      <c r="YM11" s="91"/>
      <c r="YN11" s="91"/>
      <c r="YO11" s="91"/>
      <c r="YP11" s="91"/>
      <c r="YQ11" s="91"/>
      <c r="YR11" s="91"/>
      <c r="YS11" s="91"/>
      <c r="YT11" s="91"/>
      <c r="YU11" s="91"/>
      <c r="YV11" s="91"/>
      <c r="YW11" s="91"/>
      <c r="YX11" s="91"/>
      <c r="YY11" s="91"/>
      <c r="YZ11" s="91"/>
      <c r="ZA11" s="91"/>
      <c r="ZB11" s="91"/>
      <c r="ZC11" s="91"/>
      <c r="ZD11" s="91"/>
      <c r="ZE11" s="91"/>
      <c r="ZF11" s="91"/>
      <c r="ZG11" s="91"/>
      <c r="ZH11" s="91"/>
      <c r="ZI11" s="91"/>
      <c r="ZJ11" s="91"/>
      <c r="ZK11" s="91"/>
      <c r="ZL11" s="91"/>
      <c r="ZM11" s="91"/>
      <c r="ZN11" s="91"/>
      <c r="ZO11" s="91"/>
      <c r="ZP11" s="91"/>
      <c r="ZQ11" s="91"/>
      <c r="ZR11" s="91"/>
      <c r="ZS11" s="91"/>
      <c r="ZT11" s="91"/>
      <c r="ZU11" s="91"/>
      <c r="ZV11" s="91"/>
      <c r="ZW11" s="91"/>
      <c r="ZX11" s="91"/>
      <c r="ZY11" s="91"/>
      <c r="ZZ11" s="91"/>
      <c r="AAA11" s="91"/>
      <c r="AAB11" s="91"/>
      <c r="AAC11" s="91"/>
      <c r="AAD11" s="91"/>
      <c r="AAE11" s="91"/>
      <c r="AAF11" s="91"/>
      <c r="AAG11" s="91"/>
      <c r="AAH11" s="91"/>
      <c r="AAI11" s="91"/>
      <c r="AAJ11" s="91"/>
      <c r="AAK11" s="91"/>
      <c r="AAL11" s="91"/>
      <c r="AAM11" s="91"/>
      <c r="AAN11" s="91"/>
      <c r="AAO11" s="91"/>
      <c r="AAP11" s="91"/>
      <c r="AAQ11" s="91"/>
      <c r="AAR11" s="91"/>
      <c r="AAS11" s="91"/>
      <c r="AAT11" s="91"/>
      <c r="AAU11" s="91"/>
      <c r="AAV11" s="91"/>
      <c r="AAW11" s="91"/>
      <c r="AAX11" s="91"/>
      <c r="AAY11" s="91"/>
      <c r="AAZ11" s="91"/>
      <c r="ABA11" s="91"/>
      <c r="ABB11" s="91"/>
      <c r="ABC11" s="91"/>
      <c r="ABD11" s="91"/>
      <c r="ABE11" s="91"/>
      <c r="ABF11" s="91"/>
      <c r="ABG11" s="91"/>
      <c r="ABH11" s="91"/>
      <c r="ABI11" s="91"/>
      <c r="ABJ11" s="91"/>
      <c r="ABK11" s="91"/>
      <c r="ABL11" s="91"/>
      <c r="ABM11" s="91"/>
      <c r="ABN11" s="91"/>
      <c r="ABO11" s="91"/>
      <c r="ABP11" s="91"/>
      <c r="ABQ11" s="91"/>
      <c r="ABR11" s="91"/>
      <c r="ABS11" s="91"/>
      <c r="ABT11" s="91"/>
      <c r="ABU11" s="91"/>
      <c r="ABV11" s="91"/>
      <c r="ABW11" s="91"/>
      <c r="ABX11" s="91"/>
      <c r="ABY11" s="91"/>
      <c r="ABZ11" s="91"/>
      <c r="ACA11" s="91"/>
      <c r="ACB11" s="91"/>
      <c r="ACC11" s="91"/>
      <c r="ACD11" s="91"/>
      <c r="ACE11" s="91"/>
      <c r="ACF11" s="91"/>
      <c r="ACG11" s="91"/>
      <c r="ACH11" s="91"/>
      <c r="ACI11" s="91"/>
      <c r="ACJ11" s="91"/>
      <c r="ACK11" s="91"/>
      <c r="ACL11" s="91"/>
      <c r="ACM11" s="91"/>
      <c r="ACN11" s="91"/>
      <c r="ACO11" s="91"/>
      <c r="ACP11" s="91"/>
      <c r="ACQ11" s="91"/>
      <c r="ACR11" s="91"/>
      <c r="ACS11" s="91"/>
      <c r="ACT11" s="91"/>
      <c r="ACU11" s="91"/>
      <c r="ACV11" s="91"/>
      <c r="ACW11" s="91"/>
      <c r="ACX11" s="91"/>
      <c r="ACY11" s="91"/>
      <c r="ACZ11" s="91"/>
      <c r="ADA11" s="91"/>
      <c r="ADB11" s="91"/>
      <c r="ADC11" s="91"/>
      <c r="ADD11" s="91"/>
      <c r="ADE11" s="91"/>
      <c r="ADF11" s="91"/>
      <c r="ADG11" s="91"/>
      <c r="ADH11" s="91"/>
      <c r="ADI11" s="91"/>
      <c r="ADJ11" s="91"/>
      <c r="ADK11" s="91"/>
      <c r="ADL11" s="91"/>
      <c r="ADM11" s="91"/>
      <c r="ADN11" s="91"/>
      <c r="ADO11" s="91"/>
      <c r="ADP11" s="91"/>
      <c r="ADQ11" s="91"/>
      <c r="ADR11" s="91"/>
      <c r="ADS11" s="91"/>
      <c r="ADT11" s="91"/>
      <c r="ADU11" s="91"/>
      <c r="ADV11" s="91"/>
      <c r="ADW11" s="91"/>
      <c r="ADX11" s="91"/>
      <c r="ADY11" s="91"/>
      <c r="ADZ11" s="91"/>
      <c r="AEA11" s="91"/>
      <c r="AEB11" s="91"/>
      <c r="AEC11" s="91"/>
      <c r="AED11" s="91"/>
      <c r="AEE11" s="91"/>
      <c r="AEF11" s="91"/>
      <c r="AEG11" s="91"/>
      <c r="AEH11" s="91"/>
      <c r="AEI11" s="91"/>
      <c r="AEJ11" s="91"/>
      <c r="AEK11" s="91"/>
      <c r="AEL11" s="91"/>
      <c r="AEM11" s="91"/>
      <c r="AEN11" s="91"/>
      <c r="AEO11" s="91"/>
      <c r="AEP11" s="91"/>
      <c r="AEQ11" s="91"/>
      <c r="AER11" s="91"/>
      <c r="AES11" s="91"/>
      <c r="AET11" s="91"/>
      <c r="AEU11" s="91"/>
      <c r="AEV11" s="91"/>
      <c r="AEW11" s="91"/>
      <c r="AEX11" s="91"/>
      <c r="AEY11" s="91"/>
      <c r="AEZ11" s="91"/>
      <c r="AFA11" s="91"/>
      <c r="AFB11" s="91"/>
      <c r="AFC11" s="91"/>
      <c r="AFD11" s="91"/>
      <c r="AFE11" s="91"/>
      <c r="AFF11" s="91"/>
      <c r="AFG11" s="91"/>
      <c r="AFH11" s="91"/>
      <c r="AFI11" s="91"/>
      <c r="AFJ11" s="91"/>
      <c r="AFK11" s="91"/>
      <c r="AFL11" s="91"/>
      <c r="AFM11" s="91"/>
      <c r="AFN11" s="91"/>
      <c r="AFO11" s="91"/>
      <c r="AFP11" s="91"/>
      <c r="AFQ11" s="91"/>
      <c r="AFR11" s="91"/>
      <c r="AFS11" s="91"/>
      <c r="AFT11" s="91"/>
      <c r="AFU11" s="91"/>
      <c r="AFV11" s="91"/>
      <c r="AFW11" s="91"/>
      <c r="AFX11" s="91"/>
      <c r="AFY11" s="91"/>
      <c r="AFZ11" s="91"/>
      <c r="AGA11" s="91"/>
      <c r="AGB11" s="91"/>
      <c r="AGC11" s="91"/>
      <c r="AGD11" s="91"/>
      <c r="AGE11" s="91"/>
      <c r="AGF11" s="91"/>
      <c r="AGG11" s="91"/>
      <c r="AGH11" s="91"/>
      <c r="AGI11" s="91"/>
      <c r="AGJ11" s="91"/>
      <c r="AGK11" s="91"/>
      <c r="AGL11" s="91"/>
      <c r="AGM11" s="91"/>
      <c r="AGN11" s="91"/>
      <c r="AGO11" s="91"/>
      <c r="AGP11" s="91"/>
      <c r="AGQ11" s="91"/>
      <c r="AGR11" s="91"/>
      <c r="AGS11" s="91"/>
      <c r="AGT11" s="91"/>
      <c r="AGU11" s="91"/>
      <c r="AGV11" s="91"/>
      <c r="AGW11" s="91"/>
      <c r="AGX11" s="91"/>
      <c r="AGY11" s="91"/>
      <c r="AGZ11" s="91"/>
      <c r="AHA11" s="91"/>
      <c r="AHB11" s="91"/>
      <c r="AHC11" s="91"/>
      <c r="AHD11" s="91"/>
      <c r="AHE11" s="91"/>
      <c r="AHF11" s="91"/>
      <c r="AHG11" s="91"/>
      <c r="AHH11" s="91"/>
      <c r="AHI11" s="91"/>
      <c r="AHJ11" s="91"/>
      <c r="AHK11" s="91"/>
      <c r="AHL11" s="91"/>
      <c r="AHM11" s="91"/>
      <c r="AHN11" s="91"/>
      <c r="AHO11" s="91"/>
      <c r="AHP11" s="91"/>
      <c r="AHQ11" s="91"/>
      <c r="AHR11" s="91"/>
      <c r="AHS11" s="91"/>
      <c r="AHT11" s="91"/>
      <c r="AHU11" s="91"/>
      <c r="AHV11" s="91"/>
      <c r="AHW11" s="91"/>
      <c r="AHX11" s="91"/>
      <c r="AHY11" s="91"/>
      <c r="AHZ11" s="91"/>
      <c r="AIA11" s="91"/>
      <c r="AIB11" s="91"/>
      <c r="AIC11" s="91"/>
      <c r="AID11" s="91"/>
      <c r="AIE11" s="91"/>
      <c r="AIF11" s="91"/>
      <c r="AIG11" s="91"/>
      <c r="AIH11" s="91"/>
      <c r="AII11" s="91"/>
      <c r="AIJ11" s="91"/>
      <c r="AIK11" s="91"/>
      <c r="AIL11" s="91"/>
      <c r="AIM11" s="91"/>
      <c r="AIN11" s="91"/>
      <c r="AIO11" s="91"/>
      <c r="AIP11" s="91"/>
      <c r="AIQ11" s="91"/>
      <c r="AIR11" s="91"/>
      <c r="AIS11" s="91"/>
      <c r="AIT11" s="91"/>
      <c r="AIU11" s="91"/>
      <c r="AIV11" s="91"/>
      <c r="AIW11" s="91"/>
      <c r="AIX11" s="91"/>
      <c r="AIY11" s="91"/>
      <c r="AIZ11" s="91"/>
      <c r="AJA11" s="91"/>
      <c r="AJB11" s="91"/>
      <c r="AJC11" s="91"/>
      <c r="AJD11" s="91"/>
      <c r="AJE11" s="91"/>
      <c r="AJF11" s="91"/>
      <c r="AJG11" s="91"/>
      <c r="AJH11" s="91"/>
      <c r="AJI11" s="91"/>
      <c r="AJJ11" s="91"/>
      <c r="AJK11" s="91"/>
      <c r="AJL11" s="91"/>
      <c r="AJM11" s="91"/>
      <c r="AJN11" s="91"/>
      <c r="AJO11" s="91"/>
      <c r="AJP11" s="91"/>
      <c r="AJQ11" s="91"/>
      <c r="AJR11" s="91"/>
      <c r="AJS11" s="91"/>
      <c r="AJT11" s="91"/>
      <c r="AJU11" s="91"/>
      <c r="AJV11" s="91"/>
      <c r="AJW11" s="91"/>
      <c r="AJX11" s="91"/>
      <c r="AJY11" s="91"/>
      <c r="AJZ11" s="91"/>
      <c r="AKA11" s="91"/>
      <c r="AKB11" s="91"/>
      <c r="AKC11" s="91"/>
      <c r="AKD11" s="91"/>
      <c r="AKE11" s="91"/>
      <c r="AKF11" s="91"/>
      <c r="AKG11" s="91"/>
      <c r="AKH11" s="91"/>
      <c r="AKI11" s="91"/>
      <c r="AKJ11" s="91"/>
      <c r="AKK11" s="91"/>
      <c r="AKL11" s="91"/>
      <c r="AKM11" s="91"/>
      <c r="AKN11" s="91"/>
      <c r="AKO11" s="91"/>
      <c r="AKP11" s="91"/>
      <c r="AKQ11" s="91"/>
      <c r="AKR11" s="91"/>
      <c r="AKS11" s="91"/>
      <c r="AKT11" s="91"/>
      <c r="AKU11" s="91"/>
      <c r="AKV11" s="91"/>
      <c r="AKW11" s="91"/>
      <c r="AKX11" s="91"/>
      <c r="AKY11" s="91"/>
      <c r="AKZ11" s="91"/>
      <c r="ALA11" s="91"/>
      <c r="ALB11" s="91"/>
      <c r="ALC11" s="91"/>
      <c r="ALD11" s="91"/>
      <c r="ALE11" s="91"/>
      <c r="ALF11" s="91"/>
      <c r="ALG11" s="91"/>
      <c r="ALH11" s="91"/>
      <c r="ALI11" s="91"/>
      <c r="ALJ11" s="91"/>
      <c r="ALK11" s="91"/>
      <c r="ALL11" s="91"/>
      <c r="ALM11" s="91"/>
      <c r="ALN11" s="91"/>
      <c r="ALO11" s="91"/>
      <c r="ALP11" s="91"/>
      <c r="ALQ11" s="91"/>
      <c r="ALR11" s="91"/>
      <c r="ALS11" s="91"/>
      <c r="ALT11" s="91"/>
      <c r="ALU11" s="91"/>
      <c r="ALV11" s="91"/>
      <c r="ALW11" s="91"/>
      <c r="ALX11" s="91"/>
      <c r="ALY11" s="91"/>
      <c r="ALZ11" s="91"/>
      <c r="AMA11" s="91"/>
    </row>
    <row r="12" spans="1:1015" s="75" customFormat="1" ht="19.5" customHeight="1">
      <c r="A12" s="89" t="s">
        <v>405</v>
      </c>
      <c r="B12" s="88">
        <v>36</v>
      </c>
      <c r="C12" s="88"/>
      <c r="D12" s="89"/>
      <c r="E12" s="89"/>
      <c r="F12" s="89"/>
      <c r="G12" s="88"/>
      <c r="H12" s="84">
        <f>B12</f>
        <v>36</v>
      </c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1"/>
      <c r="IU12" s="91"/>
      <c r="IV12" s="91"/>
      <c r="IW12" s="91"/>
      <c r="IX12" s="91"/>
      <c r="IY12" s="91"/>
      <c r="IZ12" s="91"/>
      <c r="JA12" s="91"/>
      <c r="JB12" s="91"/>
      <c r="JC12" s="91"/>
      <c r="JD12" s="91"/>
      <c r="JE12" s="91"/>
      <c r="JF12" s="91"/>
      <c r="JG12" s="91"/>
      <c r="JH12" s="91"/>
      <c r="JI12" s="91"/>
      <c r="JJ12" s="91"/>
      <c r="JK12" s="91"/>
      <c r="JL12" s="91"/>
      <c r="JM12" s="91"/>
      <c r="JN12" s="91"/>
      <c r="JO12" s="91"/>
      <c r="JP12" s="91"/>
      <c r="JQ12" s="91"/>
      <c r="JR12" s="91"/>
      <c r="JS12" s="91"/>
      <c r="JT12" s="91"/>
      <c r="JU12" s="91"/>
      <c r="JV12" s="91"/>
      <c r="JW12" s="91"/>
      <c r="JX12" s="91"/>
      <c r="JY12" s="91"/>
      <c r="JZ12" s="91"/>
      <c r="KA12" s="91"/>
      <c r="KB12" s="91"/>
      <c r="KC12" s="91"/>
      <c r="KD12" s="91"/>
      <c r="KE12" s="91"/>
      <c r="KF12" s="91"/>
      <c r="KG12" s="91"/>
      <c r="KH12" s="91"/>
      <c r="KI12" s="91"/>
      <c r="KJ12" s="91"/>
      <c r="KK12" s="91"/>
      <c r="KL12" s="91"/>
      <c r="KM12" s="91"/>
      <c r="KN12" s="91"/>
      <c r="KO12" s="91"/>
      <c r="KP12" s="91"/>
      <c r="KQ12" s="91"/>
      <c r="KR12" s="91"/>
      <c r="KS12" s="91"/>
      <c r="KT12" s="91"/>
      <c r="KU12" s="91"/>
      <c r="KV12" s="91"/>
      <c r="KW12" s="91"/>
      <c r="KX12" s="91"/>
      <c r="KY12" s="91"/>
      <c r="KZ12" s="91"/>
      <c r="LA12" s="91"/>
      <c r="LB12" s="91"/>
      <c r="LC12" s="91"/>
      <c r="LD12" s="91"/>
      <c r="LE12" s="91"/>
      <c r="LF12" s="91"/>
      <c r="LG12" s="91"/>
      <c r="LH12" s="91"/>
      <c r="LI12" s="91"/>
      <c r="LJ12" s="91"/>
      <c r="LK12" s="91"/>
      <c r="LL12" s="91"/>
      <c r="LM12" s="91"/>
      <c r="LN12" s="91"/>
      <c r="LO12" s="91"/>
      <c r="LP12" s="91"/>
      <c r="LQ12" s="91"/>
      <c r="LR12" s="91"/>
      <c r="LS12" s="91"/>
      <c r="LT12" s="91"/>
      <c r="LU12" s="91"/>
      <c r="LV12" s="91"/>
      <c r="LW12" s="91"/>
      <c r="LX12" s="91"/>
      <c r="LY12" s="91"/>
      <c r="LZ12" s="91"/>
      <c r="MA12" s="91"/>
      <c r="MB12" s="91"/>
      <c r="MC12" s="91"/>
      <c r="MD12" s="91"/>
      <c r="ME12" s="91"/>
      <c r="MF12" s="91"/>
      <c r="MG12" s="91"/>
      <c r="MH12" s="91"/>
      <c r="MI12" s="91"/>
      <c r="MJ12" s="91"/>
      <c r="MK12" s="91"/>
      <c r="ML12" s="91"/>
      <c r="MM12" s="91"/>
      <c r="MN12" s="91"/>
      <c r="MO12" s="91"/>
      <c r="MP12" s="91"/>
      <c r="MQ12" s="91"/>
      <c r="MR12" s="91"/>
      <c r="MS12" s="91"/>
      <c r="MT12" s="91"/>
      <c r="MU12" s="91"/>
      <c r="MV12" s="91"/>
      <c r="MW12" s="91"/>
      <c r="MX12" s="91"/>
      <c r="MY12" s="91"/>
      <c r="MZ12" s="91"/>
      <c r="NA12" s="91"/>
      <c r="NB12" s="91"/>
      <c r="NC12" s="91"/>
      <c r="ND12" s="91"/>
      <c r="NE12" s="91"/>
      <c r="NF12" s="91"/>
      <c r="NG12" s="91"/>
      <c r="NH12" s="91"/>
      <c r="NI12" s="91"/>
      <c r="NJ12" s="91"/>
      <c r="NK12" s="91"/>
      <c r="NL12" s="91"/>
      <c r="NM12" s="91"/>
      <c r="NN12" s="91"/>
      <c r="NO12" s="91"/>
      <c r="NP12" s="91"/>
      <c r="NQ12" s="91"/>
      <c r="NR12" s="91"/>
      <c r="NS12" s="91"/>
      <c r="NT12" s="91"/>
      <c r="NU12" s="91"/>
      <c r="NV12" s="91"/>
      <c r="NW12" s="91"/>
      <c r="NX12" s="91"/>
      <c r="NY12" s="91"/>
      <c r="NZ12" s="91"/>
      <c r="OA12" s="91"/>
      <c r="OB12" s="91"/>
      <c r="OC12" s="91"/>
      <c r="OD12" s="91"/>
      <c r="OE12" s="91"/>
      <c r="OF12" s="91"/>
      <c r="OG12" s="91"/>
      <c r="OH12" s="91"/>
      <c r="OI12" s="91"/>
      <c r="OJ12" s="91"/>
      <c r="OK12" s="91"/>
      <c r="OL12" s="91"/>
      <c r="OM12" s="91"/>
      <c r="ON12" s="91"/>
      <c r="OO12" s="91"/>
      <c r="OP12" s="91"/>
      <c r="OQ12" s="91"/>
      <c r="OR12" s="91"/>
      <c r="OS12" s="91"/>
      <c r="OT12" s="91"/>
      <c r="OU12" s="91"/>
      <c r="OV12" s="91"/>
      <c r="OW12" s="91"/>
      <c r="OX12" s="91"/>
      <c r="OY12" s="91"/>
      <c r="OZ12" s="91"/>
      <c r="PA12" s="91"/>
      <c r="PB12" s="91"/>
      <c r="PC12" s="91"/>
      <c r="PD12" s="91"/>
      <c r="PE12" s="91"/>
      <c r="PF12" s="91"/>
      <c r="PG12" s="91"/>
      <c r="PH12" s="91"/>
      <c r="PI12" s="91"/>
      <c r="PJ12" s="91"/>
      <c r="PK12" s="91"/>
      <c r="PL12" s="91"/>
      <c r="PM12" s="91"/>
      <c r="PN12" s="91"/>
      <c r="PO12" s="91"/>
      <c r="PP12" s="91"/>
      <c r="PQ12" s="91"/>
      <c r="PR12" s="91"/>
      <c r="PS12" s="91"/>
      <c r="PT12" s="91"/>
      <c r="PU12" s="91"/>
      <c r="PV12" s="91"/>
      <c r="PW12" s="91"/>
      <c r="PX12" s="91"/>
      <c r="PY12" s="91"/>
      <c r="PZ12" s="91"/>
      <c r="QA12" s="91"/>
      <c r="QB12" s="91"/>
      <c r="QC12" s="91"/>
      <c r="QD12" s="91"/>
      <c r="QE12" s="91"/>
      <c r="QF12" s="91"/>
      <c r="QG12" s="91"/>
      <c r="QH12" s="91"/>
      <c r="QI12" s="91"/>
      <c r="QJ12" s="91"/>
      <c r="QK12" s="91"/>
      <c r="QL12" s="91"/>
      <c r="QM12" s="91"/>
      <c r="QN12" s="91"/>
      <c r="QO12" s="91"/>
      <c r="QP12" s="91"/>
      <c r="QQ12" s="91"/>
      <c r="QR12" s="91"/>
      <c r="QS12" s="91"/>
      <c r="QT12" s="91"/>
      <c r="QU12" s="91"/>
      <c r="QV12" s="91"/>
      <c r="QW12" s="91"/>
      <c r="QX12" s="91"/>
      <c r="QY12" s="91"/>
      <c r="QZ12" s="91"/>
      <c r="RA12" s="91"/>
      <c r="RB12" s="91"/>
      <c r="RC12" s="91"/>
      <c r="RD12" s="91"/>
      <c r="RE12" s="91"/>
      <c r="RF12" s="91"/>
      <c r="RG12" s="91"/>
      <c r="RH12" s="91"/>
      <c r="RI12" s="91"/>
      <c r="RJ12" s="91"/>
      <c r="RK12" s="91"/>
      <c r="RL12" s="91"/>
      <c r="RM12" s="91"/>
      <c r="RN12" s="91"/>
      <c r="RO12" s="91"/>
      <c r="RP12" s="91"/>
      <c r="RQ12" s="91"/>
      <c r="RR12" s="91"/>
      <c r="RS12" s="91"/>
      <c r="RT12" s="91"/>
      <c r="RU12" s="91"/>
      <c r="RV12" s="91"/>
      <c r="RW12" s="91"/>
      <c r="RX12" s="91"/>
      <c r="RY12" s="91"/>
      <c r="RZ12" s="91"/>
      <c r="SA12" s="91"/>
      <c r="SB12" s="91"/>
      <c r="SC12" s="91"/>
      <c r="SD12" s="91"/>
      <c r="SE12" s="91"/>
      <c r="SF12" s="91"/>
      <c r="SG12" s="91"/>
      <c r="SH12" s="91"/>
      <c r="SI12" s="91"/>
      <c r="SJ12" s="91"/>
      <c r="SK12" s="91"/>
      <c r="SL12" s="91"/>
      <c r="SM12" s="91"/>
      <c r="SN12" s="91"/>
      <c r="SO12" s="91"/>
      <c r="SP12" s="91"/>
      <c r="SQ12" s="91"/>
      <c r="SR12" s="91"/>
      <c r="SS12" s="91"/>
      <c r="ST12" s="91"/>
      <c r="SU12" s="91"/>
      <c r="SV12" s="91"/>
      <c r="SW12" s="91"/>
      <c r="SX12" s="91"/>
      <c r="SY12" s="91"/>
      <c r="SZ12" s="91"/>
      <c r="TA12" s="91"/>
      <c r="TB12" s="91"/>
      <c r="TC12" s="91"/>
      <c r="TD12" s="91"/>
      <c r="TE12" s="91"/>
      <c r="TF12" s="91"/>
      <c r="TG12" s="91"/>
      <c r="TH12" s="91"/>
      <c r="TI12" s="91"/>
      <c r="TJ12" s="91"/>
      <c r="TK12" s="91"/>
      <c r="TL12" s="91"/>
      <c r="TM12" s="91"/>
      <c r="TN12" s="91"/>
      <c r="TO12" s="91"/>
      <c r="TP12" s="91"/>
      <c r="TQ12" s="91"/>
      <c r="TR12" s="91"/>
      <c r="TS12" s="91"/>
      <c r="TT12" s="91"/>
      <c r="TU12" s="91"/>
      <c r="TV12" s="91"/>
      <c r="TW12" s="91"/>
      <c r="TX12" s="91"/>
      <c r="TY12" s="91"/>
      <c r="TZ12" s="91"/>
      <c r="UA12" s="91"/>
      <c r="UB12" s="91"/>
      <c r="UC12" s="91"/>
      <c r="UD12" s="91"/>
      <c r="UE12" s="91"/>
      <c r="UF12" s="91"/>
      <c r="UG12" s="91"/>
      <c r="UH12" s="91"/>
      <c r="UI12" s="91"/>
      <c r="UJ12" s="91"/>
      <c r="UK12" s="91"/>
      <c r="UL12" s="91"/>
      <c r="UM12" s="91"/>
      <c r="UN12" s="91"/>
      <c r="UO12" s="91"/>
      <c r="UP12" s="91"/>
      <c r="UQ12" s="91"/>
      <c r="UR12" s="91"/>
      <c r="US12" s="91"/>
      <c r="UT12" s="91"/>
      <c r="UU12" s="91"/>
      <c r="UV12" s="91"/>
      <c r="UW12" s="91"/>
      <c r="UX12" s="91"/>
      <c r="UY12" s="91"/>
      <c r="UZ12" s="91"/>
      <c r="VA12" s="91"/>
      <c r="VB12" s="91"/>
      <c r="VC12" s="91"/>
      <c r="VD12" s="91"/>
      <c r="VE12" s="91"/>
      <c r="VF12" s="91"/>
      <c r="VG12" s="91"/>
      <c r="VH12" s="91"/>
      <c r="VI12" s="91"/>
      <c r="VJ12" s="91"/>
      <c r="VK12" s="91"/>
      <c r="VL12" s="91"/>
      <c r="VM12" s="91"/>
      <c r="VN12" s="91"/>
      <c r="VO12" s="91"/>
      <c r="VP12" s="91"/>
      <c r="VQ12" s="91"/>
      <c r="VR12" s="91"/>
      <c r="VS12" s="91"/>
      <c r="VT12" s="91"/>
      <c r="VU12" s="91"/>
      <c r="VV12" s="91"/>
      <c r="VW12" s="91"/>
      <c r="VX12" s="91"/>
      <c r="VY12" s="91"/>
      <c r="VZ12" s="91"/>
      <c r="WA12" s="91"/>
      <c r="WB12" s="91"/>
      <c r="WC12" s="91"/>
      <c r="WD12" s="91"/>
      <c r="WE12" s="91"/>
      <c r="WF12" s="91"/>
      <c r="WG12" s="91"/>
      <c r="WH12" s="91"/>
      <c r="WI12" s="91"/>
      <c r="WJ12" s="91"/>
      <c r="WK12" s="91"/>
      <c r="WL12" s="91"/>
      <c r="WM12" s="91"/>
      <c r="WN12" s="91"/>
      <c r="WO12" s="91"/>
      <c r="WP12" s="91"/>
      <c r="WQ12" s="91"/>
      <c r="WR12" s="91"/>
      <c r="WS12" s="91"/>
      <c r="WT12" s="91"/>
      <c r="WU12" s="91"/>
      <c r="WV12" s="91"/>
      <c r="WW12" s="91"/>
      <c r="WX12" s="91"/>
      <c r="WY12" s="91"/>
      <c r="WZ12" s="91"/>
      <c r="XA12" s="91"/>
      <c r="XB12" s="91"/>
      <c r="XC12" s="91"/>
      <c r="XD12" s="91"/>
      <c r="XE12" s="91"/>
      <c r="XF12" s="91"/>
      <c r="XG12" s="91"/>
      <c r="XH12" s="91"/>
      <c r="XI12" s="91"/>
      <c r="XJ12" s="91"/>
      <c r="XK12" s="91"/>
      <c r="XL12" s="91"/>
      <c r="XM12" s="91"/>
      <c r="XN12" s="91"/>
      <c r="XO12" s="91"/>
      <c r="XP12" s="91"/>
      <c r="XQ12" s="91"/>
      <c r="XR12" s="91"/>
      <c r="XS12" s="91"/>
      <c r="XT12" s="91"/>
      <c r="XU12" s="91"/>
      <c r="XV12" s="91"/>
      <c r="XW12" s="91"/>
      <c r="XX12" s="91"/>
      <c r="XY12" s="91"/>
      <c r="XZ12" s="91"/>
      <c r="YA12" s="91"/>
      <c r="YB12" s="91"/>
      <c r="YC12" s="91"/>
      <c r="YD12" s="91"/>
      <c r="YE12" s="91"/>
      <c r="YF12" s="91"/>
      <c r="YG12" s="91"/>
      <c r="YH12" s="91"/>
      <c r="YI12" s="91"/>
      <c r="YJ12" s="91"/>
      <c r="YK12" s="91"/>
      <c r="YL12" s="91"/>
      <c r="YM12" s="91"/>
      <c r="YN12" s="91"/>
      <c r="YO12" s="91"/>
      <c r="YP12" s="91"/>
      <c r="YQ12" s="91"/>
      <c r="YR12" s="91"/>
      <c r="YS12" s="91"/>
      <c r="YT12" s="91"/>
      <c r="YU12" s="91"/>
      <c r="YV12" s="91"/>
      <c r="YW12" s="91"/>
      <c r="YX12" s="91"/>
      <c r="YY12" s="91"/>
      <c r="YZ12" s="91"/>
      <c r="ZA12" s="91"/>
      <c r="ZB12" s="91"/>
      <c r="ZC12" s="91"/>
      <c r="ZD12" s="91"/>
      <c r="ZE12" s="91"/>
      <c r="ZF12" s="91"/>
      <c r="ZG12" s="91"/>
      <c r="ZH12" s="91"/>
      <c r="ZI12" s="91"/>
      <c r="ZJ12" s="91"/>
      <c r="ZK12" s="91"/>
      <c r="ZL12" s="91"/>
      <c r="ZM12" s="91"/>
      <c r="ZN12" s="91"/>
      <c r="ZO12" s="91"/>
      <c r="ZP12" s="91"/>
      <c r="ZQ12" s="91"/>
      <c r="ZR12" s="91"/>
      <c r="ZS12" s="91"/>
      <c r="ZT12" s="91"/>
      <c r="ZU12" s="91"/>
      <c r="ZV12" s="91"/>
      <c r="ZW12" s="91"/>
      <c r="ZX12" s="91"/>
      <c r="ZY12" s="91"/>
      <c r="ZZ12" s="91"/>
      <c r="AAA12" s="91"/>
      <c r="AAB12" s="91"/>
      <c r="AAC12" s="91"/>
      <c r="AAD12" s="91"/>
      <c r="AAE12" s="91"/>
      <c r="AAF12" s="91"/>
      <c r="AAG12" s="91"/>
      <c r="AAH12" s="91"/>
      <c r="AAI12" s="91"/>
      <c r="AAJ12" s="91"/>
      <c r="AAK12" s="91"/>
      <c r="AAL12" s="91"/>
      <c r="AAM12" s="91"/>
      <c r="AAN12" s="91"/>
      <c r="AAO12" s="91"/>
      <c r="AAP12" s="91"/>
      <c r="AAQ12" s="91"/>
      <c r="AAR12" s="91"/>
      <c r="AAS12" s="91"/>
      <c r="AAT12" s="91"/>
      <c r="AAU12" s="91"/>
      <c r="AAV12" s="91"/>
      <c r="AAW12" s="91"/>
      <c r="AAX12" s="91"/>
      <c r="AAY12" s="91"/>
      <c r="AAZ12" s="91"/>
      <c r="ABA12" s="91"/>
      <c r="ABB12" s="91"/>
      <c r="ABC12" s="91"/>
      <c r="ABD12" s="91"/>
      <c r="ABE12" s="91"/>
      <c r="ABF12" s="91"/>
      <c r="ABG12" s="91"/>
      <c r="ABH12" s="91"/>
      <c r="ABI12" s="91"/>
      <c r="ABJ12" s="91"/>
      <c r="ABK12" s="91"/>
      <c r="ABL12" s="91"/>
      <c r="ABM12" s="91"/>
      <c r="ABN12" s="91"/>
      <c r="ABO12" s="91"/>
      <c r="ABP12" s="91"/>
      <c r="ABQ12" s="91"/>
      <c r="ABR12" s="91"/>
      <c r="ABS12" s="91"/>
      <c r="ABT12" s="91"/>
      <c r="ABU12" s="91"/>
      <c r="ABV12" s="91"/>
      <c r="ABW12" s="91"/>
      <c r="ABX12" s="91"/>
      <c r="ABY12" s="91"/>
      <c r="ABZ12" s="91"/>
      <c r="ACA12" s="91"/>
      <c r="ACB12" s="91"/>
      <c r="ACC12" s="91"/>
      <c r="ACD12" s="91"/>
      <c r="ACE12" s="91"/>
      <c r="ACF12" s="91"/>
      <c r="ACG12" s="91"/>
      <c r="ACH12" s="91"/>
      <c r="ACI12" s="91"/>
      <c r="ACJ12" s="91"/>
      <c r="ACK12" s="91"/>
      <c r="ACL12" s="91"/>
      <c r="ACM12" s="91"/>
      <c r="ACN12" s="91"/>
      <c r="ACO12" s="91"/>
      <c r="ACP12" s="91"/>
      <c r="ACQ12" s="91"/>
      <c r="ACR12" s="91"/>
      <c r="ACS12" s="91"/>
      <c r="ACT12" s="91"/>
      <c r="ACU12" s="91"/>
      <c r="ACV12" s="91"/>
      <c r="ACW12" s="91"/>
      <c r="ACX12" s="91"/>
      <c r="ACY12" s="91"/>
      <c r="ACZ12" s="91"/>
      <c r="ADA12" s="91"/>
      <c r="ADB12" s="91"/>
      <c r="ADC12" s="91"/>
      <c r="ADD12" s="91"/>
      <c r="ADE12" s="91"/>
      <c r="ADF12" s="91"/>
      <c r="ADG12" s="91"/>
      <c r="ADH12" s="91"/>
      <c r="ADI12" s="91"/>
      <c r="ADJ12" s="91"/>
      <c r="ADK12" s="91"/>
      <c r="ADL12" s="91"/>
      <c r="ADM12" s="91"/>
      <c r="ADN12" s="91"/>
      <c r="ADO12" s="91"/>
      <c r="ADP12" s="91"/>
      <c r="ADQ12" s="91"/>
      <c r="ADR12" s="91"/>
      <c r="ADS12" s="91"/>
      <c r="ADT12" s="91"/>
      <c r="ADU12" s="91"/>
      <c r="ADV12" s="91"/>
      <c r="ADW12" s="91"/>
      <c r="ADX12" s="91"/>
      <c r="ADY12" s="91"/>
      <c r="ADZ12" s="91"/>
      <c r="AEA12" s="91"/>
      <c r="AEB12" s="91"/>
      <c r="AEC12" s="91"/>
      <c r="AED12" s="91"/>
      <c r="AEE12" s="91"/>
      <c r="AEF12" s="91"/>
      <c r="AEG12" s="91"/>
      <c r="AEH12" s="91"/>
      <c r="AEI12" s="91"/>
      <c r="AEJ12" s="91"/>
      <c r="AEK12" s="91"/>
      <c r="AEL12" s="91"/>
      <c r="AEM12" s="91"/>
      <c r="AEN12" s="91"/>
      <c r="AEO12" s="91"/>
      <c r="AEP12" s="91"/>
      <c r="AEQ12" s="91"/>
      <c r="AER12" s="91"/>
      <c r="AES12" s="91"/>
      <c r="AET12" s="91"/>
      <c r="AEU12" s="91"/>
      <c r="AEV12" s="91"/>
      <c r="AEW12" s="91"/>
      <c r="AEX12" s="91"/>
      <c r="AEY12" s="91"/>
      <c r="AEZ12" s="91"/>
      <c r="AFA12" s="91"/>
      <c r="AFB12" s="91"/>
      <c r="AFC12" s="91"/>
      <c r="AFD12" s="91"/>
      <c r="AFE12" s="91"/>
      <c r="AFF12" s="91"/>
      <c r="AFG12" s="91"/>
      <c r="AFH12" s="91"/>
      <c r="AFI12" s="91"/>
      <c r="AFJ12" s="91"/>
      <c r="AFK12" s="91"/>
      <c r="AFL12" s="91"/>
      <c r="AFM12" s="91"/>
      <c r="AFN12" s="91"/>
      <c r="AFO12" s="91"/>
      <c r="AFP12" s="91"/>
      <c r="AFQ12" s="91"/>
      <c r="AFR12" s="91"/>
      <c r="AFS12" s="91"/>
      <c r="AFT12" s="91"/>
      <c r="AFU12" s="91"/>
      <c r="AFV12" s="91"/>
      <c r="AFW12" s="91"/>
      <c r="AFX12" s="91"/>
      <c r="AFY12" s="91"/>
      <c r="AFZ12" s="91"/>
      <c r="AGA12" s="91"/>
      <c r="AGB12" s="91"/>
      <c r="AGC12" s="91"/>
      <c r="AGD12" s="91"/>
      <c r="AGE12" s="91"/>
      <c r="AGF12" s="91"/>
      <c r="AGG12" s="91"/>
      <c r="AGH12" s="91"/>
      <c r="AGI12" s="91"/>
      <c r="AGJ12" s="91"/>
      <c r="AGK12" s="91"/>
      <c r="AGL12" s="91"/>
      <c r="AGM12" s="91"/>
      <c r="AGN12" s="91"/>
      <c r="AGO12" s="91"/>
      <c r="AGP12" s="91"/>
      <c r="AGQ12" s="91"/>
      <c r="AGR12" s="91"/>
      <c r="AGS12" s="91"/>
      <c r="AGT12" s="91"/>
      <c r="AGU12" s="91"/>
      <c r="AGV12" s="91"/>
      <c r="AGW12" s="91"/>
      <c r="AGX12" s="91"/>
      <c r="AGY12" s="91"/>
      <c r="AGZ12" s="91"/>
      <c r="AHA12" s="91"/>
      <c r="AHB12" s="91"/>
      <c r="AHC12" s="91"/>
      <c r="AHD12" s="91"/>
      <c r="AHE12" s="91"/>
      <c r="AHF12" s="91"/>
      <c r="AHG12" s="91"/>
      <c r="AHH12" s="91"/>
      <c r="AHI12" s="91"/>
      <c r="AHJ12" s="91"/>
      <c r="AHK12" s="91"/>
      <c r="AHL12" s="91"/>
      <c r="AHM12" s="91"/>
      <c r="AHN12" s="91"/>
      <c r="AHO12" s="91"/>
      <c r="AHP12" s="91"/>
      <c r="AHQ12" s="91"/>
      <c r="AHR12" s="91"/>
      <c r="AHS12" s="91"/>
      <c r="AHT12" s="91"/>
      <c r="AHU12" s="91"/>
      <c r="AHV12" s="91"/>
      <c r="AHW12" s="91"/>
      <c r="AHX12" s="91"/>
      <c r="AHY12" s="91"/>
      <c r="AHZ12" s="91"/>
      <c r="AIA12" s="91"/>
      <c r="AIB12" s="91"/>
      <c r="AIC12" s="91"/>
      <c r="AID12" s="91"/>
      <c r="AIE12" s="91"/>
      <c r="AIF12" s="91"/>
      <c r="AIG12" s="91"/>
      <c r="AIH12" s="91"/>
      <c r="AII12" s="91"/>
      <c r="AIJ12" s="91"/>
      <c r="AIK12" s="91"/>
      <c r="AIL12" s="91"/>
      <c r="AIM12" s="91"/>
      <c r="AIN12" s="91"/>
      <c r="AIO12" s="91"/>
      <c r="AIP12" s="91"/>
      <c r="AIQ12" s="91"/>
      <c r="AIR12" s="91"/>
      <c r="AIS12" s="91"/>
      <c r="AIT12" s="91"/>
      <c r="AIU12" s="91"/>
      <c r="AIV12" s="91"/>
      <c r="AIW12" s="91"/>
      <c r="AIX12" s="91"/>
      <c r="AIY12" s="91"/>
      <c r="AIZ12" s="91"/>
      <c r="AJA12" s="91"/>
      <c r="AJB12" s="91"/>
      <c r="AJC12" s="91"/>
      <c r="AJD12" s="91"/>
      <c r="AJE12" s="91"/>
      <c r="AJF12" s="91"/>
      <c r="AJG12" s="91"/>
      <c r="AJH12" s="91"/>
      <c r="AJI12" s="91"/>
      <c r="AJJ12" s="91"/>
      <c r="AJK12" s="91"/>
      <c r="AJL12" s="91"/>
      <c r="AJM12" s="91"/>
      <c r="AJN12" s="91"/>
      <c r="AJO12" s="91"/>
      <c r="AJP12" s="91"/>
      <c r="AJQ12" s="91"/>
      <c r="AJR12" s="91"/>
      <c r="AJS12" s="91"/>
      <c r="AJT12" s="91"/>
      <c r="AJU12" s="91"/>
      <c r="AJV12" s="91"/>
      <c r="AJW12" s="91"/>
      <c r="AJX12" s="91"/>
      <c r="AJY12" s="91"/>
      <c r="AJZ12" s="91"/>
      <c r="AKA12" s="91"/>
      <c r="AKB12" s="91"/>
      <c r="AKC12" s="91"/>
      <c r="AKD12" s="91"/>
      <c r="AKE12" s="91"/>
      <c r="AKF12" s="91"/>
      <c r="AKG12" s="91"/>
      <c r="AKH12" s="91"/>
      <c r="AKI12" s="91"/>
      <c r="AKJ12" s="91"/>
      <c r="AKK12" s="91"/>
      <c r="AKL12" s="91"/>
      <c r="AKM12" s="91"/>
      <c r="AKN12" s="91"/>
      <c r="AKO12" s="91"/>
      <c r="AKP12" s="91"/>
      <c r="AKQ12" s="91"/>
      <c r="AKR12" s="91"/>
      <c r="AKS12" s="91"/>
      <c r="AKT12" s="91"/>
      <c r="AKU12" s="91"/>
      <c r="AKV12" s="91"/>
      <c r="AKW12" s="91"/>
      <c r="AKX12" s="91"/>
      <c r="AKY12" s="91"/>
      <c r="AKZ12" s="91"/>
      <c r="ALA12" s="91"/>
      <c r="ALB12" s="91"/>
      <c r="ALC12" s="91"/>
      <c r="ALD12" s="91"/>
      <c r="ALE12" s="91"/>
      <c r="ALF12" s="91"/>
      <c r="ALG12" s="91"/>
      <c r="ALH12" s="91"/>
      <c r="ALI12" s="91"/>
      <c r="ALJ12" s="91"/>
      <c r="ALK12" s="91"/>
      <c r="ALL12" s="91"/>
      <c r="ALM12" s="91"/>
      <c r="ALN12" s="91"/>
      <c r="ALO12" s="91"/>
      <c r="ALP12" s="91"/>
      <c r="ALQ12" s="91"/>
      <c r="ALR12" s="91"/>
      <c r="ALS12" s="91"/>
      <c r="ALT12" s="91"/>
      <c r="ALU12" s="91"/>
      <c r="ALV12" s="91"/>
      <c r="ALW12" s="91"/>
      <c r="ALX12" s="91"/>
      <c r="ALY12" s="91"/>
      <c r="ALZ12" s="91"/>
      <c r="AMA12" s="91"/>
    </row>
    <row r="13" spans="1:1015" s="75" customFormat="1" ht="19.5" customHeight="1">
      <c r="A13" s="81" t="s">
        <v>406</v>
      </c>
      <c r="B13" s="82"/>
      <c r="C13" s="82"/>
      <c r="D13" s="83"/>
      <c r="E13" s="83"/>
      <c r="F13" s="83"/>
      <c r="G13" s="82">
        <v>1</v>
      </c>
      <c r="H13" s="84">
        <f>G13</f>
        <v>1</v>
      </c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1"/>
      <c r="IU13" s="91"/>
      <c r="IV13" s="91"/>
      <c r="IW13" s="91"/>
      <c r="IX13" s="91"/>
      <c r="IY13" s="91"/>
      <c r="IZ13" s="91"/>
      <c r="JA13" s="91"/>
      <c r="JB13" s="91"/>
      <c r="JC13" s="91"/>
      <c r="JD13" s="91"/>
      <c r="JE13" s="91"/>
      <c r="JF13" s="91"/>
      <c r="JG13" s="91"/>
      <c r="JH13" s="91"/>
      <c r="JI13" s="91"/>
      <c r="JJ13" s="91"/>
      <c r="JK13" s="91"/>
      <c r="JL13" s="91"/>
      <c r="JM13" s="91"/>
      <c r="JN13" s="91"/>
      <c r="JO13" s="91"/>
      <c r="JP13" s="91"/>
      <c r="JQ13" s="91"/>
      <c r="JR13" s="91"/>
      <c r="JS13" s="91"/>
      <c r="JT13" s="91"/>
      <c r="JU13" s="91"/>
      <c r="JV13" s="91"/>
      <c r="JW13" s="91"/>
      <c r="JX13" s="91"/>
      <c r="JY13" s="91"/>
      <c r="JZ13" s="91"/>
      <c r="KA13" s="91"/>
      <c r="KB13" s="91"/>
      <c r="KC13" s="91"/>
      <c r="KD13" s="91"/>
      <c r="KE13" s="91"/>
      <c r="KF13" s="91"/>
      <c r="KG13" s="91"/>
      <c r="KH13" s="91"/>
      <c r="KI13" s="91"/>
      <c r="KJ13" s="91"/>
      <c r="KK13" s="91"/>
      <c r="KL13" s="91"/>
      <c r="KM13" s="91"/>
      <c r="KN13" s="91"/>
      <c r="KO13" s="91"/>
      <c r="KP13" s="91"/>
      <c r="KQ13" s="91"/>
      <c r="KR13" s="91"/>
      <c r="KS13" s="91"/>
      <c r="KT13" s="91"/>
      <c r="KU13" s="91"/>
      <c r="KV13" s="91"/>
      <c r="KW13" s="91"/>
      <c r="KX13" s="91"/>
      <c r="KY13" s="91"/>
      <c r="KZ13" s="91"/>
      <c r="LA13" s="91"/>
      <c r="LB13" s="91"/>
      <c r="LC13" s="91"/>
      <c r="LD13" s="91"/>
      <c r="LE13" s="91"/>
      <c r="LF13" s="91"/>
      <c r="LG13" s="91"/>
      <c r="LH13" s="91"/>
      <c r="LI13" s="91"/>
      <c r="LJ13" s="91"/>
      <c r="LK13" s="91"/>
      <c r="LL13" s="91"/>
      <c r="LM13" s="91"/>
      <c r="LN13" s="91"/>
      <c r="LO13" s="91"/>
      <c r="LP13" s="91"/>
      <c r="LQ13" s="91"/>
      <c r="LR13" s="91"/>
      <c r="LS13" s="91"/>
      <c r="LT13" s="91"/>
      <c r="LU13" s="91"/>
      <c r="LV13" s="91"/>
      <c r="LW13" s="91"/>
      <c r="LX13" s="91"/>
      <c r="LY13" s="91"/>
      <c r="LZ13" s="91"/>
      <c r="MA13" s="91"/>
      <c r="MB13" s="91"/>
      <c r="MC13" s="91"/>
      <c r="MD13" s="91"/>
      <c r="ME13" s="91"/>
      <c r="MF13" s="91"/>
      <c r="MG13" s="91"/>
      <c r="MH13" s="91"/>
      <c r="MI13" s="91"/>
      <c r="MJ13" s="91"/>
      <c r="MK13" s="91"/>
      <c r="ML13" s="91"/>
      <c r="MM13" s="91"/>
      <c r="MN13" s="91"/>
      <c r="MO13" s="91"/>
      <c r="MP13" s="91"/>
      <c r="MQ13" s="91"/>
      <c r="MR13" s="91"/>
      <c r="MS13" s="91"/>
      <c r="MT13" s="91"/>
      <c r="MU13" s="91"/>
      <c r="MV13" s="91"/>
      <c r="MW13" s="91"/>
      <c r="MX13" s="91"/>
      <c r="MY13" s="91"/>
      <c r="MZ13" s="91"/>
      <c r="NA13" s="91"/>
      <c r="NB13" s="91"/>
      <c r="NC13" s="91"/>
      <c r="ND13" s="91"/>
      <c r="NE13" s="91"/>
      <c r="NF13" s="91"/>
      <c r="NG13" s="91"/>
      <c r="NH13" s="91"/>
      <c r="NI13" s="91"/>
      <c r="NJ13" s="91"/>
      <c r="NK13" s="91"/>
      <c r="NL13" s="91"/>
      <c r="NM13" s="91"/>
      <c r="NN13" s="91"/>
      <c r="NO13" s="91"/>
      <c r="NP13" s="91"/>
      <c r="NQ13" s="91"/>
      <c r="NR13" s="91"/>
      <c r="NS13" s="91"/>
      <c r="NT13" s="91"/>
      <c r="NU13" s="91"/>
      <c r="NV13" s="91"/>
      <c r="NW13" s="91"/>
      <c r="NX13" s="91"/>
      <c r="NY13" s="91"/>
      <c r="NZ13" s="91"/>
      <c r="OA13" s="91"/>
      <c r="OB13" s="91"/>
      <c r="OC13" s="91"/>
      <c r="OD13" s="91"/>
      <c r="OE13" s="91"/>
      <c r="OF13" s="91"/>
      <c r="OG13" s="91"/>
      <c r="OH13" s="91"/>
      <c r="OI13" s="91"/>
      <c r="OJ13" s="91"/>
      <c r="OK13" s="91"/>
      <c r="OL13" s="91"/>
      <c r="OM13" s="91"/>
      <c r="ON13" s="91"/>
      <c r="OO13" s="91"/>
      <c r="OP13" s="91"/>
      <c r="OQ13" s="91"/>
      <c r="OR13" s="91"/>
      <c r="OS13" s="91"/>
      <c r="OT13" s="91"/>
      <c r="OU13" s="91"/>
      <c r="OV13" s="91"/>
      <c r="OW13" s="91"/>
      <c r="OX13" s="91"/>
      <c r="OY13" s="91"/>
      <c r="OZ13" s="91"/>
      <c r="PA13" s="91"/>
      <c r="PB13" s="91"/>
      <c r="PC13" s="91"/>
      <c r="PD13" s="91"/>
      <c r="PE13" s="91"/>
      <c r="PF13" s="91"/>
      <c r="PG13" s="91"/>
      <c r="PH13" s="91"/>
      <c r="PI13" s="91"/>
      <c r="PJ13" s="91"/>
      <c r="PK13" s="91"/>
      <c r="PL13" s="91"/>
      <c r="PM13" s="91"/>
      <c r="PN13" s="91"/>
      <c r="PO13" s="91"/>
      <c r="PP13" s="91"/>
      <c r="PQ13" s="91"/>
      <c r="PR13" s="91"/>
      <c r="PS13" s="91"/>
      <c r="PT13" s="91"/>
      <c r="PU13" s="91"/>
      <c r="PV13" s="91"/>
      <c r="PW13" s="91"/>
      <c r="PX13" s="91"/>
      <c r="PY13" s="91"/>
      <c r="PZ13" s="91"/>
      <c r="QA13" s="91"/>
      <c r="QB13" s="91"/>
      <c r="QC13" s="91"/>
      <c r="QD13" s="91"/>
      <c r="QE13" s="91"/>
      <c r="QF13" s="91"/>
      <c r="QG13" s="91"/>
      <c r="QH13" s="91"/>
      <c r="QI13" s="91"/>
      <c r="QJ13" s="91"/>
      <c r="QK13" s="91"/>
      <c r="QL13" s="91"/>
      <c r="QM13" s="91"/>
      <c r="QN13" s="91"/>
      <c r="QO13" s="91"/>
      <c r="QP13" s="91"/>
      <c r="QQ13" s="91"/>
      <c r="QR13" s="91"/>
      <c r="QS13" s="91"/>
      <c r="QT13" s="91"/>
      <c r="QU13" s="91"/>
      <c r="QV13" s="91"/>
      <c r="QW13" s="91"/>
      <c r="QX13" s="91"/>
      <c r="QY13" s="91"/>
      <c r="QZ13" s="91"/>
      <c r="RA13" s="91"/>
      <c r="RB13" s="91"/>
      <c r="RC13" s="91"/>
      <c r="RD13" s="91"/>
      <c r="RE13" s="91"/>
      <c r="RF13" s="91"/>
      <c r="RG13" s="91"/>
      <c r="RH13" s="91"/>
      <c r="RI13" s="91"/>
      <c r="RJ13" s="91"/>
      <c r="RK13" s="91"/>
      <c r="RL13" s="91"/>
      <c r="RM13" s="91"/>
      <c r="RN13" s="91"/>
      <c r="RO13" s="91"/>
      <c r="RP13" s="91"/>
      <c r="RQ13" s="91"/>
      <c r="RR13" s="91"/>
      <c r="RS13" s="91"/>
      <c r="RT13" s="91"/>
      <c r="RU13" s="91"/>
      <c r="RV13" s="91"/>
      <c r="RW13" s="91"/>
      <c r="RX13" s="91"/>
      <c r="RY13" s="91"/>
      <c r="RZ13" s="91"/>
      <c r="SA13" s="91"/>
      <c r="SB13" s="91"/>
      <c r="SC13" s="91"/>
      <c r="SD13" s="91"/>
      <c r="SE13" s="91"/>
      <c r="SF13" s="91"/>
      <c r="SG13" s="91"/>
      <c r="SH13" s="91"/>
      <c r="SI13" s="91"/>
      <c r="SJ13" s="91"/>
      <c r="SK13" s="91"/>
      <c r="SL13" s="91"/>
      <c r="SM13" s="91"/>
      <c r="SN13" s="91"/>
      <c r="SO13" s="91"/>
      <c r="SP13" s="91"/>
      <c r="SQ13" s="91"/>
      <c r="SR13" s="91"/>
      <c r="SS13" s="91"/>
      <c r="ST13" s="91"/>
      <c r="SU13" s="91"/>
      <c r="SV13" s="91"/>
      <c r="SW13" s="91"/>
      <c r="SX13" s="91"/>
      <c r="SY13" s="91"/>
      <c r="SZ13" s="91"/>
      <c r="TA13" s="91"/>
      <c r="TB13" s="91"/>
      <c r="TC13" s="91"/>
      <c r="TD13" s="91"/>
      <c r="TE13" s="91"/>
      <c r="TF13" s="91"/>
      <c r="TG13" s="91"/>
      <c r="TH13" s="91"/>
      <c r="TI13" s="91"/>
      <c r="TJ13" s="91"/>
      <c r="TK13" s="91"/>
      <c r="TL13" s="91"/>
      <c r="TM13" s="91"/>
      <c r="TN13" s="91"/>
      <c r="TO13" s="91"/>
      <c r="TP13" s="91"/>
      <c r="TQ13" s="91"/>
      <c r="TR13" s="91"/>
      <c r="TS13" s="91"/>
      <c r="TT13" s="91"/>
      <c r="TU13" s="91"/>
      <c r="TV13" s="91"/>
      <c r="TW13" s="91"/>
      <c r="TX13" s="91"/>
      <c r="TY13" s="91"/>
      <c r="TZ13" s="91"/>
      <c r="UA13" s="91"/>
      <c r="UB13" s="91"/>
      <c r="UC13" s="91"/>
      <c r="UD13" s="91"/>
      <c r="UE13" s="91"/>
      <c r="UF13" s="91"/>
      <c r="UG13" s="91"/>
      <c r="UH13" s="91"/>
      <c r="UI13" s="91"/>
      <c r="UJ13" s="91"/>
      <c r="UK13" s="91"/>
      <c r="UL13" s="91"/>
      <c r="UM13" s="91"/>
      <c r="UN13" s="91"/>
      <c r="UO13" s="91"/>
      <c r="UP13" s="91"/>
      <c r="UQ13" s="91"/>
      <c r="UR13" s="91"/>
      <c r="US13" s="91"/>
      <c r="UT13" s="91"/>
      <c r="UU13" s="91"/>
      <c r="UV13" s="91"/>
      <c r="UW13" s="91"/>
      <c r="UX13" s="91"/>
      <c r="UY13" s="91"/>
      <c r="UZ13" s="91"/>
      <c r="VA13" s="91"/>
      <c r="VB13" s="91"/>
      <c r="VC13" s="91"/>
      <c r="VD13" s="91"/>
      <c r="VE13" s="91"/>
      <c r="VF13" s="91"/>
      <c r="VG13" s="91"/>
      <c r="VH13" s="91"/>
      <c r="VI13" s="91"/>
      <c r="VJ13" s="91"/>
      <c r="VK13" s="91"/>
      <c r="VL13" s="91"/>
      <c r="VM13" s="91"/>
      <c r="VN13" s="91"/>
      <c r="VO13" s="91"/>
      <c r="VP13" s="91"/>
      <c r="VQ13" s="91"/>
      <c r="VR13" s="91"/>
      <c r="VS13" s="91"/>
      <c r="VT13" s="91"/>
      <c r="VU13" s="91"/>
      <c r="VV13" s="91"/>
      <c r="VW13" s="91"/>
      <c r="VX13" s="91"/>
      <c r="VY13" s="91"/>
      <c r="VZ13" s="91"/>
      <c r="WA13" s="91"/>
      <c r="WB13" s="91"/>
      <c r="WC13" s="91"/>
      <c r="WD13" s="91"/>
      <c r="WE13" s="91"/>
      <c r="WF13" s="91"/>
      <c r="WG13" s="91"/>
      <c r="WH13" s="91"/>
      <c r="WI13" s="91"/>
      <c r="WJ13" s="91"/>
      <c r="WK13" s="91"/>
      <c r="WL13" s="91"/>
      <c r="WM13" s="91"/>
      <c r="WN13" s="91"/>
      <c r="WO13" s="91"/>
      <c r="WP13" s="91"/>
      <c r="WQ13" s="91"/>
      <c r="WR13" s="91"/>
      <c r="WS13" s="91"/>
      <c r="WT13" s="91"/>
      <c r="WU13" s="91"/>
      <c r="WV13" s="91"/>
      <c r="WW13" s="91"/>
      <c r="WX13" s="91"/>
      <c r="WY13" s="91"/>
      <c r="WZ13" s="91"/>
      <c r="XA13" s="91"/>
      <c r="XB13" s="91"/>
      <c r="XC13" s="91"/>
      <c r="XD13" s="91"/>
      <c r="XE13" s="91"/>
      <c r="XF13" s="91"/>
      <c r="XG13" s="91"/>
      <c r="XH13" s="91"/>
      <c r="XI13" s="91"/>
      <c r="XJ13" s="91"/>
      <c r="XK13" s="91"/>
      <c r="XL13" s="91"/>
      <c r="XM13" s="91"/>
      <c r="XN13" s="91"/>
      <c r="XO13" s="91"/>
      <c r="XP13" s="91"/>
      <c r="XQ13" s="91"/>
      <c r="XR13" s="91"/>
      <c r="XS13" s="91"/>
      <c r="XT13" s="91"/>
      <c r="XU13" s="91"/>
      <c r="XV13" s="91"/>
      <c r="XW13" s="91"/>
      <c r="XX13" s="91"/>
      <c r="XY13" s="91"/>
      <c r="XZ13" s="91"/>
      <c r="YA13" s="91"/>
      <c r="YB13" s="91"/>
      <c r="YC13" s="91"/>
      <c r="YD13" s="91"/>
      <c r="YE13" s="91"/>
      <c r="YF13" s="91"/>
      <c r="YG13" s="91"/>
      <c r="YH13" s="91"/>
      <c r="YI13" s="91"/>
      <c r="YJ13" s="91"/>
      <c r="YK13" s="91"/>
      <c r="YL13" s="91"/>
      <c r="YM13" s="91"/>
      <c r="YN13" s="91"/>
      <c r="YO13" s="91"/>
      <c r="YP13" s="91"/>
      <c r="YQ13" s="91"/>
      <c r="YR13" s="91"/>
      <c r="YS13" s="91"/>
      <c r="YT13" s="91"/>
      <c r="YU13" s="91"/>
      <c r="YV13" s="91"/>
      <c r="YW13" s="91"/>
      <c r="YX13" s="91"/>
      <c r="YY13" s="91"/>
      <c r="YZ13" s="91"/>
      <c r="ZA13" s="91"/>
      <c r="ZB13" s="91"/>
      <c r="ZC13" s="91"/>
      <c r="ZD13" s="91"/>
      <c r="ZE13" s="91"/>
      <c r="ZF13" s="91"/>
      <c r="ZG13" s="91"/>
      <c r="ZH13" s="91"/>
      <c r="ZI13" s="91"/>
      <c r="ZJ13" s="91"/>
      <c r="ZK13" s="91"/>
      <c r="ZL13" s="91"/>
      <c r="ZM13" s="91"/>
      <c r="ZN13" s="91"/>
      <c r="ZO13" s="91"/>
      <c r="ZP13" s="91"/>
      <c r="ZQ13" s="91"/>
      <c r="ZR13" s="91"/>
      <c r="ZS13" s="91"/>
      <c r="ZT13" s="91"/>
      <c r="ZU13" s="91"/>
      <c r="ZV13" s="91"/>
      <c r="ZW13" s="91"/>
      <c r="ZX13" s="91"/>
      <c r="ZY13" s="91"/>
      <c r="ZZ13" s="91"/>
      <c r="AAA13" s="91"/>
      <c r="AAB13" s="91"/>
      <c r="AAC13" s="91"/>
      <c r="AAD13" s="91"/>
      <c r="AAE13" s="91"/>
      <c r="AAF13" s="91"/>
      <c r="AAG13" s="91"/>
      <c r="AAH13" s="91"/>
      <c r="AAI13" s="91"/>
      <c r="AAJ13" s="91"/>
      <c r="AAK13" s="91"/>
      <c r="AAL13" s="91"/>
      <c r="AAM13" s="91"/>
      <c r="AAN13" s="91"/>
      <c r="AAO13" s="91"/>
      <c r="AAP13" s="91"/>
      <c r="AAQ13" s="91"/>
      <c r="AAR13" s="91"/>
      <c r="AAS13" s="91"/>
      <c r="AAT13" s="91"/>
      <c r="AAU13" s="91"/>
      <c r="AAV13" s="91"/>
      <c r="AAW13" s="91"/>
      <c r="AAX13" s="91"/>
      <c r="AAY13" s="91"/>
      <c r="AAZ13" s="91"/>
      <c r="ABA13" s="91"/>
      <c r="ABB13" s="91"/>
      <c r="ABC13" s="91"/>
      <c r="ABD13" s="91"/>
      <c r="ABE13" s="91"/>
      <c r="ABF13" s="91"/>
      <c r="ABG13" s="91"/>
      <c r="ABH13" s="91"/>
      <c r="ABI13" s="91"/>
      <c r="ABJ13" s="91"/>
      <c r="ABK13" s="91"/>
      <c r="ABL13" s="91"/>
      <c r="ABM13" s="91"/>
      <c r="ABN13" s="91"/>
      <c r="ABO13" s="91"/>
      <c r="ABP13" s="91"/>
      <c r="ABQ13" s="91"/>
      <c r="ABR13" s="91"/>
      <c r="ABS13" s="91"/>
      <c r="ABT13" s="91"/>
      <c r="ABU13" s="91"/>
      <c r="ABV13" s="91"/>
      <c r="ABW13" s="91"/>
      <c r="ABX13" s="91"/>
      <c r="ABY13" s="91"/>
      <c r="ABZ13" s="91"/>
      <c r="ACA13" s="91"/>
      <c r="ACB13" s="91"/>
      <c r="ACC13" s="91"/>
      <c r="ACD13" s="91"/>
      <c r="ACE13" s="91"/>
      <c r="ACF13" s="91"/>
      <c r="ACG13" s="91"/>
      <c r="ACH13" s="91"/>
      <c r="ACI13" s="91"/>
      <c r="ACJ13" s="91"/>
      <c r="ACK13" s="91"/>
      <c r="ACL13" s="91"/>
      <c r="ACM13" s="91"/>
      <c r="ACN13" s="91"/>
      <c r="ACO13" s="91"/>
      <c r="ACP13" s="91"/>
      <c r="ACQ13" s="91"/>
      <c r="ACR13" s="91"/>
      <c r="ACS13" s="91"/>
      <c r="ACT13" s="91"/>
      <c r="ACU13" s="91"/>
      <c r="ACV13" s="91"/>
      <c r="ACW13" s="91"/>
      <c r="ACX13" s="91"/>
      <c r="ACY13" s="91"/>
      <c r="ACZ13" s="91"/>
      <c r="ADA13" s="91"/>
      <c r="ADB13" s="91"/>
      <c r="ADC13" s="91"/>
      <c r="ADD13" s="91"/>
      <c r="ADE13" s="91"/>
      <c r="ADF13" s="91"/>
      <c r="ADG13" s="91"/>
      <c r="ADH13" s="91"/>
      <c r="ADI13" s="91"/>
      <c r="ADJ13" s="91"/>
      <c r="ADK13" s="91"/>
      <c r="ADL13" s="91"/>
      <c r="ADM13" s="91"/>
      <c r="ADN13" s="91"/>
      <c r="ADO13" s="91"/>
      <c r="ADP13" s="91"/>
      <c r="ADQ13" s="91"/>
      <c r="ADR13" s="91"/>
      <c r="ADS13" s="91"/>
      <c r="ADT13" s="91"/>
      <c r="ADU13" s="91"/>
      <c r="ADV13" s="91"/>
      <c r="ADW13" s="91"/>
      <c r="ADX13" s="91"/>
      <c r="ADY13" s="91"/>
      <c r="ADZ13" s="91"/>
      <c r="AEA13" s="91"/>
      <c r="AEB13" s="91"/>
      <c r="AEC13" s="91"/>
      <c r="AED13" s="91"/>
      <c r="AEE13" s="91"/>
      <c r="AEF13" s="91"/>
      <c r="AEG13" s="91"/>
      <c r="AEH13" s="91"/>
      <c r="AEI13" s="91"/>
      <c r="AEJ13" s="91"/>
      <c r="AEK13" s="91"/>
      <c r="AEL13" s="91"/>
      <c r="AEM13" s="91"/>
      <c r="AEN13" s="91"/>
      <c r="AEO13" s="91"/>
      <c r="AEP13" s="91"/>
      <c r="AEQ13" s="91"/>
      <c r="AER13" s="91"/>
      <c r="AES13" s="91"/>
      <c r="AET13" s="91"/>
      <c r="AEU13" s="91"/>
      <c r="AEV13" s="91"/>
      <c r="AEW13" s="91"/>
      <c r="AEX13" s="91"/>
      <c r="AEY13" s="91"/>
      <c r="AEZ13" s="91"/>
      <c r="AFA13" s="91"/>
      <c r="AFB13" s="91"/>
      <c r="AFC13" s="91"/>
      <c r="AFD13" s="91"/>
      <c r="AFE13" s="91"/>
      <c r="AFF13" s="91"/>
      <c r="AFG13" s="91"/>
      <c r="AFH13" s="91"/>
      <c r="AFI13" s="91"/>
      <c r="AFJ13" s="91"/>
      <c r="AFK13" s="91"/>
      <c r="AFL13" s="91"/>
      <c r="AFM13" s="91"/>
      <c r="AFN13" s="91"/>
      <c r="AFO13" s="91"/>
      <c r="AFP13" s="91"/>
      <c r="AFQ13" s="91"/>
      <c r="AFR13" s="91"/>
      <c r="AFS13" s="91"/>
      <c r="AFT13" s="91"/>
      <c r="AFU13" s="91"/>
      <c r="AFV13" s="91"/>
      <c r="AFW13" s="91"/>
      <c r="AFX13" s="91"/>
      <c r="AFY13" s="91"/>
      <c r="AFZ13" s="91"/>
      <c r="AGA13" s="91"/>
      <c r="AGB13" s="91"/>
      <c r="AGC13" s="91"/>
      <c r="AGD13" s="91"/>
      <c r="AGE13" s="91"/>
      <c r="AGF13" s="91"/>
      <c r="AGG13" s="91"/>
      <c r="AGH13" s="91"/>
      <c r="AGI13" s="91"/>
      <c r="AGJ13" s="91"/>
      <c r="AGK13" s="91"/>
      <c r="AGL13" s="91"/>
      <c r="AGM13" s="91"/>
      <c r="AGN13" s="91"/>
      <c r="AGO13" s="91"/>
      <c r="AGP13" s="91"/>
      <c r="AGQ13" s="91"/>
      <c r="AGR13" s="91"/>
      <c r="AGS13" s="91"/>
      <c r="AGT13" s="91"/>
      <c r="AGU13" s="91"/>
      <c r="AGV13" s="91"/>
      <c r="AGW13" s="91"/>
      <c r="AGX13" s="91"/>
      <c r="AGY13" s="91"/>
      <c r="AGZ13" s="91"/>
      <c r="AHA13" s="91"/>
      <c r="AHB13" s="91"/>
      <c r="AHC13" s="91"/>
      <c r="AHD13" s="91"/>
      <c r="AHE13" s="91"/>
      <c r="AHF13" s="91"/>
      <c r="AHG13" s="91"/>
      <c r="AHH13" s="91"/>
      <c r="AHI13" s="91"/>
      <c r="AHJ13" s="91"/>
      <c r="AHK13" s="91"/>
      <c r="AHL13" s="91"/>
      <c r="AHM13" s="91"/>
      <c r="AHN13" s="91"/>
      <c r="AHO13" s="91"/>
      <c r="AHP13" s="91"/>
      <c r="AHQ13" s="91"/>
      <c r="AHR13" s="91"/>
      <c r="AHS13" s="91"/>
      <c r="AHT13" s="91"/>
      <c r="AHU13" s="91"/>
      <c r="AHV13" s="91"/>
      <c r="AHW13" s="91"/>
      <c r="AHX13" s="91"/>
      <c r="AHY13" s="91"/>
      <c r="AHZ13" s="91"/>
      <c r="AIA13" s="91"/>
      <c r="AIB13" s="91"/>
      <c r="AIC13" s="91"/>
      <c r="AID13" s="91"/>
      <c r="AIE13" s="91"/>
      <c r="AIF13" s="91"/>
      <c r="AIG13" s="91"/>
      <c r="AIH13" s="91"/>
      <c r="AII13" s="91"/>
      <c r="AIJ13" s="91"/>
      <c r="AIK13" s="91"/>
      <c r="AIL13" s="91"/>
      <c r="AIM13" s="91"/>
      <c r="AIN13" s="91"/>
      <c r="AIO13" s="91"/>
      <c r="AIP13" s="91"/>
      <c r="AIQ13" s="91"/>
      <c r="AIR13" s="91"/>
      <c r="AIS13" s="91"/>
      <c r="AIT13" s="91"/>
      <c r="AIU13" s="91"/>
      <c r="AIV13" s="91"/>
      <c r="AIW13" s="91"/>
      <c r="AIX13" s="91"/>
      <c r="AIY13" s="91"/>
      <c r="AIZ13" s="91"/>
      <c r="AJA13" s="91"/>
      <c r="AJB13" s="91"/>
      <c r="AJC13" s="91"/>
      <c r="AJD13" s="91"/>
      <c r="AJE13" s="91"/>
      <c r="AJF13" s="91"/>
      <c r="AJG13" s="91"/>
      <c r="AJH13" s="91"/>
      <c r="AJI13" s="91"/>
      <c r="AJJ13" s="91"/>
      <c r="AJK13" s="91"/>
      <c r="AJL13" s="91"/>
      <c r="AJM13" s="91"/>
      <c r="AJN13" s="91"/>
      <c r="AJO13" s="91"/>
      <c r="AJP13" s="91"/>
      <c r="AJQ13" s="91"/>
      <c r="AJR13" s="91"/>
      <c r="AJS13" s="91"/>
      <c r="AJT13" s="91"/>
      <c r="AJU13" s="91"/>
      <c r="AJV13" s="91"/>
      <c r="AJW13" s="91"/>
      <c r="AJX13" s="91"/>
      <c r="AJY13" s="91"/>
      <c r="AJZ13" s="91"/>
      <c r="AKA13" s="91"/>
      <c r="AKB13" s="91"/>
      <c r="AKC13" s="91"/>
      <c r="AKD13" s="91"/>
      <c r="AKE13" s="91"/>
      <c r="AKF13" s="91"/>
      <c r="AKG13" s="91"/>
      <c r="AKH13" s="91"/>
      <c r="AKI13" s="91"/>
      <c r="AKJ13" s="91"/>
      <c r="AKK13" s="91"/>
      <c r="AKL13" s="91"/>
      <c r="AKM13" s="91"/>
      <c r="AKN13" s="91"/>
      <c r="AKO13" s="91"/>
      <c r="AKP13" s="91"/>
      <c r="AKQ13" s="91"/>
      <c r="AKR13" s="91"/>
      <c r="AKS13" s="91"/>
      <c r="AKT13" s="91"/>
      <c r="AKU13" s="91"/>
      <c r="AKV13" s="91"/>
      <c r="AKW13" s="91"/>
      <c r="AKX13" s="91"/>
      <c r="AKY13" s="91"/>
      <c r="AKZ13" s="91"/>
      <c r="ALA13" s="91"/>
      <c r="ALB13" s="91"/>
      <c r="ALC13" s="91"/>
      <c r="ALD13" s="91"/>
      <c r="ALE13" s="91"/>
      <c r="ALF13" s="91"/>
      <c r="ALG13" s="91"/>
      <c r="ALH13" s="91"/>
      <c r="ALI13" s="91"/>
      <c r="ALJ13" s="91"/>
      <c r="ALK13" s="91"/>
      <c r="ALL13" s="91"/>
      <c r="ALM13" s="91"/>
      <c r="ALN13" s="91"/>
      <c r="ALO13" s="91"/>
      <c r="ALP13" s="91"/>
      <c r="ALQ13" s="91"/>
      <c r="ALR13" s="91"/>
      <c r="ALS13" s="91"/>
      <c r="ALT13" s="91"/>
      <c r="ALU13" s="91"/>
      <c r="ALV13" s="91"/>
      <c r="ALW13" s="91"/>
      <c r="ALX13" s="91"/>
      <c r="ALY13" s="91"/>
      <c r="ALZ13" s="91"/>
      <c r="AMA13" s="91"/>
    </row>
    <row r="14" spans="1:1015" s="75" customFormat="1" ht="19.5" customHeight="1">
      <c r="A14" s="81" t="s">
        <v>407</v>
      </c>
      <c r="B14" s="82"/>
      <c r="C14" s="82">
        <v>4</v>
      </c>
      <c r="D14" s="83">
        <v>3</v>
      </c>
      <c r="E14" s="83"/>
      <c r="F14" s="83"/>
      <c r="G14" s="82"/>
      <c r="H14" s="114">
        <f>C14*D14</f>
        <v>12</v>
      </c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  <c r="IN14" s="91"/>
      <c r="IO14" s="91"/>
      <c r="IP14" s="91"/>
      <c r="IQ14" s="91"/>
      <c r="IR14" s="91"/>
      <c r="IS14" s="91"/>
      <c r="IT14" s="91"/>
      <c r="IU14" s="91"/>
      <c r="IV14" s="91"/>
      <c r="IW14" s="91"/>
      <c r="IX14" s="91"/>
      <c r="IY14" s="91"/>
      <c r="IZ14" s="91"/>
      <c r="JA14" s="91"/>
      <c r="JB14" s="91"/>
      <c r="JC14" s="91"/>
      <c r="JD14" s="91"/>
      <c r="JE14" s="91"/>
      <c r="JF14" s="91"/>
      <c r="JG14" s="91"/>
      <c r="JH14" s="91"/>
      <c r="JI14" s="91"/>
      <c r="JJ14" s="91"/>
      <c r="JK14" s="91"/>
      <c r="JL14" s="91"/>
      <c r="JM14" s="91"/>
      <c r="JN14" s="91"/>
      <c r="JO14" s="91"/>
      <c r="JP14" s="91"/>
      <c r="JQ14" s="91"/>
      <c r="JR14" s="91"/>
      <c r="JS14" s="91"/>
      <c r="JT14" s="91"/>
      <c r="JU14" s="91"/>
      <c r="JV14" s="91"/>
      <c r="JW14" s="91"/>
      <c r="JX14" s="91"/>
      <c r="JY14" s="91"/>
      <c r="JZ14" s="91"/>
      <c r="KA14" s="91"/>
      <c r="KB14" s="91"/>
      <c r="KC14" s="91"/>
      <c r="KD14" s="91"/>
      <c r="KE14" s="91"/>
      <c r="KF14" s="91"/>
      <c r="KG14" s="91"/>
      <c r="KH14" s="91"/>
      <c r="KI14" s="91"/>
      <c r="KJ14" s="91"/>
      <c r="KK14" s="91"/>
      <c r="KL14" s="91"/>
      <c r="KM14" s="91"/>
      <c r="KN14" s="91"/>
      <c r="KO14" s="91"/>
      <c r="KP14" s="91"/>
      <c r="KQ14" s="91"/>
      <c r="KR14" s="91"/>
      <c r="KS14" s="91"/>
      <c r="KT14" s="91"/>
      <c r="KU14" s="91"/>
      <c r="KV14" s="91"/>
      <c r="KW14" s="91"/>
      <c r="KX14" s="91"/>
      <c r="KY14" s="91"/>
      <c r="KZ14" s="91"/>
      <c r="LA14" s="91"/>
      <c r="LB14" s="91"/>
      <c r="LC14" s="91"/>
      <c r="LD14" s="91"/>
      <c r="LE14" s="91"/>
      <c r="LF14" s="91"/>
      <c r="LG14" s="91"/>
      <c r="LH14" s="91"/>
      <c r="LI14" s="91"/>
      <c r="LJ14" s="91"/>
      <c r="LK14" s="91"/>
      <c r="LL14" s="91"/>
      <c r="LM14" s="91"/>
      <c r="LN14" s="91"/>
      <c r="LO14" s="91"/>
      <c r="LP14" s="91"/>
      <c r="LQ14" s="91"/>
      <c r="LR14" s="91"/>
      <c r="LS14" s="91"/>
      <c r="LT14" s="91"/>
      <c r="LU14" s="91"/>
      <c r="LV14" s="91"/>
      <c r="LW14" s="91"/>
      <c r="LX14" s="91"/>
      <c r="LY14" s="91"/>
      <c r="LZ14" s="91"/>
      <c r="MA14" s="91"/>
      <c r="MB14" s="91"/>
      <c r="MC14" s="91"/>
      <c r="MD14" s="91"/>
      <c r="ME14" s="91"/>
      <c r="MF14" s="91"/>
      <c r="MG14" s="91"/>
      <c r="MH14" s="91"/>
      <c r="MI14" s="91"/>
      <c r="MJ14" s="91"/>
      <c r="MK14" s="91"/>
      <c r="ML14" s="91"/>
      <c r="MM14" s="91"/>
      <c r="MN14" s="91"/>
      <c r="MO14" s="91"/>
      <c r="MP14" s="91"/>
      <c r="MQ14" s="91"/>
      <c r="MR14" s="91"/>
      <c r="MS14" s="91"/>
      <c r="MT14" s="91"/>
      <c r="MU14" s="91"/>
      <c r="MV14" s="91"/>
      <c r="MW14" s="91"/>
      <c r="MX14" s="91"/>
      <c r="MY14" s="91"/>
      <c r="MZ14" s="91"/>
      <c r="NA14" s="91"/>
      <c r="NB14" s="91"/>
      <c r="NC14" s="91"/>
      <c r="ND14" s="91"/>
      <c r="NE14" s="91"/>
      <c r="NF14" s="91"/>
      <c r="NG14" s="91"/>
      <c r="NH14" s="91"/>
      <c r="NI14" s="91"/>
      <c r="NJ14" s="91"/>
      <c r="NK14" s="91"/>
      <c r="NL14" s="91"/>
      <c r="NM14" s="91"/>
      <c r="NN14" s="91"/>
      <c r="NO14" s="91"/>
      <c r="NP14" s="91"/>
      <c r="NQ14" s="91"/>
      <c r="NR14" s="91"/>
      <c r="NS14" s="91"/>
      <c r="NT14" s="91"/>
      <c r="NU14" s="91"/>
      <c r="NV14" s="91"/>
      <c r="NW14" s="91"/>
      <c r="NX14" s="91"/>
      <c r="NY14" s="91"/>
      <c r="NZ14" s="91"/>
      <c r="OA14" s="91"/>
      <c r="OB14" s="91"/>
      <c r="OC14" s="91"/>
      <c r="OD14" s="91"/>
      <c r="OE14" s="91"/>
      <c r="OF14" s="91"/>
      <c r="OG14" s="91"/>
      <c r="OH14" s="91"/>
      <c r="OI14" s="91"/>
      <c r="OJ14" s="91"/>
      <c r="OK14" s="91"/>
      <c r="OL14" s="91"/>
      <c r="OM14" s="91"/>
      <c r="ON14" s="91"/>
      <c r="OO14" s="91"/>
      <c r="OP14" s="91"/>
      <c r="OQ14" s="91"/>
      <c r="OR14" s="91"/>
      <c r="OS14" s="91"/>
      <c r="OT14" s="91"/>
      <c r="OU14" s="91"/>
      <c r="OV14" s="91"/>
      <c r="OW14" s="91"/>
      <c r="OX14" s="91"/>
      <c r="OY14" s="91"/>
      <c r="OZ14" s="91"/>
      <c r="PA14" s="91"/>
      <c r="PB14" s="91"/>
      <c r="PC14" s="91"/>
      <c r="PD14" s="91"/>
      <c r="PE14" s="91"/>
      <c r="PF14" s="91"/>
      <c r="PG14" s="91"/>
      <c r="PH14" s="91"/>
      <c r="PI14" s="91"/>
      <c r="PJ14" s="91"/>
      <c r="PK14" s="91"/>
      <c r="PL14" s="91"/>
      <c r="PM14" s="91"/>
      <c r="PN14" s="91"/>
      <c r="PO14" s="91"/>
      <c r="PP14" s="91"/>
      <c r="PQ14" s="91"/>
      <c r="PR14" s="91"/>
      <c r="PS14" s="91"/>
      <c r="PT14" s="91"/>
      <c r="PU14" s="91"/>
      <c r="PV14" s="91"/>
      <c r="PW14" s="91"/>
      <c r="PX14" s="91"/>
      <c r="PY14" s="91"/>
      <c r="PZ14" s="91"/>
      <c r="QA14" s="91"/>
      <c r="QB14" s="91"/>
      <c r="QC14" s="91"/>
      <c r="QD14" s="91"/>
      <c r="QE14" s="91"/>
      <c r="QF14" s="91"/>
      <c r="QG14" s="91"/>
      <c r="QH14" s="91"/>
      <c r="QI14" s="91"/>
      <c r="QJ14" s="91"/>
      <c r="QK14" s="91"/>
      <c r="QL14" s="91"/>
      <c r="QM14" s="91"/>
      <c r="QN14" s="91"/>
      <c r="QO14" s="91"/>
      <c r="QP14" s="91"/>
      <c r="QQ14" s="91"/>
      <c r="QR14" s="91"/>
      <c r="QS14" s="91"/>
      <c r="QT14" s="91"/>
      <c r="QU14" s="91"/>
      <c r="QV14" s="91"/>
      <c r="QW14" s="91"/>
      <c r="QX14" s="91"/>
      <c r="QY14" s="91"/>
      <c r="QZ14" s="91"/>
      <c r="RA14" s="91"/>
      <c r="RB14" s="91"/>
      <c r="RC14" s="91"/>
      <c r="RD14" s="91"/>
      <c r="RE14" s="91"/>
      <c r="RF14" s="91"/>
      <c r="RG14" s="91"/>
      <c r="RH14" s="91"/>
      <c r="RI14" s="91"/>
      <c r="RJ14" s="91"/>
      <c r="RK14" s="91"/>
      <c r="RL14" s="91"/>
      <c r="RM14" s="91"/>
      <c r="RN14" s="91"/>
      <c r="RO14" s="91"/>
      <c r="RP14" s="91"/>
      <c r="RQ14" s="91"/>
      <c r="RR14" s="91"/>
      <c r="RS14" s="91"/>
      <c r="RT14" s="91"/>
      <c r="RU14" s="91"/>
      <c r="RV14" s="91"/>
      <c r="RW14" s="91"/>
      <c r="RX14" s="91"/>
      <c r="RY14" s="91"/>
      <c r="RZ14" s="91"/>
      <c r="SA14" s="91"/>
      <c r="SB14" s="91"/>
      <c r="SC14" s="91"/>
      <c r="SD14" s="91"/>
      <c r="SE14" s="91"/>
      <c r="SF14" s="91"/>
      <c r="SG14" s="91"/>
      <c r="SH14" s="91"/>
      <c r="SI14" s="91"/>
      <c r="SJ14" s="91"/>
      <c r="SK14" s="91"/>
      <c r="SL14" s="91"/>
      <c r="SM14" s="91"/>
      <c r="SN14" s="91"/>
      <c r="SO14" s="91"/>
      <c r="SP14" s="91"/>
      <c r="SQ14" s="91"/>
      <c r="SR14" s="91"/>
      <c r="SS14" s="91"/>
      <c r="ST14" s="91"/>
      <c r="SU14" s="91"/>
      <c r="SV14" s="91"/>
      <c r="SW14" s="91"/>
      <c r="SX14" s="91"/>
      <c r="SY14" s="91"/>
      <c r="SZ14" s="91"/>
      <c r="TA14" s="91"/>
      <c r="TB14" s="91"/>
      <c r="TC14" s="91"/>
      <c r="TD14" s="91"/>
      <c r="TE14" s="91"/>
      <c r="TF14" s="91"/>
      <c r="TG14" s="91"/>
      <c r="TH14" s="91"/>
      <c r="TI14" s="91"/>
      <c r="TJ14" s="91"/>
      <c r="TK14" s="91"/>
      <c r="TL14" s="91"/>
      <c r="TM14" s="91"/>
      <c r="TN14" s="91"/>
      <c r="TO14" s="91"/>
      <c r="TP14" s="91"/>
      <c r="TQ14" s="91"/>
      <c r="TR14" s="91"/>
      <c r="TS14" s="91"/>
      <c r="TT14" s="91"/>
      <c r="TU14" s="91"/>
      <c r="TV14" s="91"/>
      <c r="TW14" s="91"/>
      <c r="TX14" s="91"/>
      <c r="TY14" s="91"/>
      <c r="TZ14" s="91"/>
      <c r="UA14" s="91"/>
      <c r="UB14" s="91"/>
      <c r="UC14" s="91"/>
      <c r="UD14" s="91"/>
      <c r="UE14" s="91"/>
      <c r="UF14" s="91"/>
      <c r="UG14" s="91"/>
      <c r="UH14" s="91"/>
      <c r="UI14" s="91"/>
      <c r="UJ14" s="91"/>
      <c r="UK14" s="91"/>
      <c r="UL14" s="91"/>
      <c r="UM14" s="91"/>
      <c r="UN14" s="91"/>
      <c r="UO14" s="91"/>
      <c r="UP14" s="91"/>
      <c r="UQ14" s="91"/>
      <c r="UR14" s="91"/>
      <c r="US14" s="91"/>
      <c r="UT14" s="91"/>
      <c r="UU14" s="91"/>
      <c r="UV14" s="91"/>
      <c r="UW14" s="91"/>
      <c r="UX14" s="91"/>
      <c r="UY14" s="91"/>
      <c r="UZ14" s="91"/>
      <c r="VA14" s="91"/>
      <c r="VB14" s="91"/>
      <c r="VC14" s="91"/>
      <c r="VD14" s="91"/>
      <c r="VE14" s="91"/>
      <c r="VF14" s="91"/>
      <c r="VG14" s="91"/>
      <c r="VH14" s="91"/>
      <c r="VI14" s="91"/>
      <c r="VJ14" s="91"/>
      <c r="VK14" s="91"/>
      <c r="VL14" s="91"/>
      <c r="VM14" s="91"/>
      <c r="VN14" s="91"/>
      <c r="VO14" s="91"/>
      <c r="VP14" s="91"/>
      <c r="VQ14" s="91"/>
      <c r="VR14" s="91"/>
      <c r="VS14" s="91"/>
      <c r="VT14" s="91"/>
      <c r="VU14" s="91"/>
      <c r="VV14" s="91"/>
      <c r="VW14" s="91"/>
      <c r="VX14" s="91"/>
      <c r="VY14" s="91"/>
      <c r="VZ14" s="91"/>
      <c r="WA14" s="91"/>
      <c r="WB14" s="91"/>
      <c r="WC14" s="91"/>
      <c r="WD14" s="91"/>
      <c r="WE14" s="91"/>
      <c r="WF14" s="91"/>
      <c r="WG14" s="91"/>
      <c r="WH14" s="91"/>
      <c r="WI14" s="91"/>
      <c r="WJ14" s="91"/>
      <c r="WK14" s="91"/>
      <c r="WL14" s="91"/>
      <c r="WM14" s="91"/>
      <c r="WN14" s="91"/>
      <c r="WO14" s="91"/>
      <c r="WP14" s="91"/>
      <c r="WQ14" s="91"/>
      <c r="WR14" s="91"/>
      <c r="WS14" s="91"/>
      <c r="WT14" s="91"/>
      <c r="WU14" s="91"/>
      <c r="WV14" s="91"/>
      <c r="WW14" s="91"/>
      <c r="WX14" s="91"/>
      <c r="WY14" s="91"/>
      <c r="WZ14" s="91"/>
      <c r="XA14" s="91"/>
      <c r="XB14" s="91"/>
      <c r="XC14" s="91"/>
      <c r="XD14" s="91"/>
      <c r="XE14" s="91"/>
      <c r="XF14" s="91"/>
      <c r="XG14" s="91"/>
      <c r="XH14" s="91"/>
      <c r="XI14" s="91"/>
      <c r="XJ14" s="91"/>
      <c r="XK14" s="91"/>
      <c r="XL14" s="91"/>
      <c r="XM14" s="91"/>
      <c r="XN14" s="91"/>
      <c r="XO14" s="91"/>
      <c r="XP14" s="91"/>
      <c r="XQ14" s="91"/>
      <c r="XR14" s="91"/>
      <c r="XS14" s="91"/>
      <c r="XT14" s="91"/>
      <c r="XU14" s="91"/>
      <c r="XV14" s="91"/>
      <c r="XW14" s="91"/>
      <c r="XX14" s="91"/>
      <c r="XY14" s="91"/>
      <c r="XZ14" s="91"/>
      <c r="YA14" s="91"/>
      <c r="YB14" s="91"/>
      <c r="YC14" s="91"/>
      <c r="YD14" s="91"/>
      <c r="YE14" s="91"/>
      <c r="YF14" s="91"/>
      <c r="YG14" s="91"/>
      <c r="YH14" s="91"/>
      <c r="YI14" s="91"/>
      <c r="YJ14" s="91"/>
      <c r="YK14" s="91"/>
      <c r="YL14" s="91"/>
      <c r="YM14" s="91"/>
      <c r="YN14" s="91"/>
      <c r="YO14" s="91"/>
      <c r="YP14" s="91"/>
      <c r="YQ14" s="91"/>
      <c r="YR14" s="91"/>
      <c r="YS14" s="91"/>
      <c r="YT14" s="91"/>
      <c r="YU14" s="91"/>
      <c r="YV14" s="91"/>
      <c r="YW14" s="91"/>
      <c r="YX14" s="91"/>
      <c r="YY14" s="91"/>
      <c r="YZ14" s="91"/>
      <c r="ZA14" s="91"/>
      <c r="ZB14" s="91"/>
      <c r="ZC14" s="91"/>
      <c r="ZD14" s="91"/>
      <c r="ZE14" s="91"/>
      <c r="ZF14" s="91"/>
      <c r="ZG14" s="91"/>
      <c r="ZH14" s="91"/>
      <c r="ZI14" s="91"/>
      <c r="ZJ14" s="91"/>
      <c r="ZK14" s="91"/>
      <c r="ZL14" s="91"/>
      <c r="ZM14" s="91"/>
      <c r="ZN14" s="91"/>
      <c r="ZO14" s="91"/>
      <c r="ZP14" s="91"/>
      <c r="ZQ14" s="91"/>
      <c r="ZR14" s="91"/>
      <c r="ZS14" s="91"/>
      <c r="ZT14" s="91"/>
      <c r="ZU14" s="91"/>
      <c r="ZV14" s="91"/>
      <c r="ZW14" s="91"/>
      <c r="ZX14" s="91"/>
      <c r="ZY14" s="91"/>
      <c r="ZZ14" s="91"/>
      <c r="AAA14" s="91"/>
      <c r="AAB14" s="91"/>
      <c r="AAC14" s="91"/>
      <c r="AAD14" s="91"/>
      <c r="AAE14" s="91"/>
      <c r="AAF14" s="91"/>
      <c r="AAG14" s="91"/>
      <c r="AAH14" s="91"/>
      <c r="AAI14" s="91"/>
      <c r="AAJ14" s="91"/>
      <c r="AAK14" s="91"/>
      <c r="AAL14" s="91"/>
      <c r="AAM14" s="91"/>
      <c r="AAN14" s="91"/>
      <c r="AAO14" s="91"/>
      <c r="AAP14" s="91"/>
      <c r="AAQ14" s="91"/>
      <c r="AAR14" s="91"/>
      <c r="AAS14" s="91"/>
      <c r="AAT14" s="91"/>
      <c r="AAU14" s="91"/>
      <c r="AAV14" s="91"/>
      <c r="AAW14" s="91"/>
      <c r="AAX14" s="91"/>
      <c r="AAY14" s="91"/>
      <c r="AAZ14" s="91"/>
      <c r="ABA14" s="91"/>
      <c r="ABB14" s="91"/>
      <c r="ABC14" s="91"/>
      <c r="ABD14" s="91"/>
      <c r="ABE14" s="91"/>
      <c r="ABF14" s="91"/>
      <c r="ABG14" s="91"/>
      <c r="ABH14" s="91"/>
      <c r="ABI14" s="91"/>
      <c r="ABJ14" s="91"/>
      <c r="ABK14" s="91"/>
      <c r="ABL14" s="91"/>
      <c r="ABM14" s="91"/>
      <c r="ABN14" s="91"/>
      <c r="ABO14" s="91"/>
      <c r="ABP14" s="91"/>
      <c r="ABQ14" s="91"/>
      <c r="ABR14" s="91"/>
      <c r="ABS14" s="91"/>
      <c r="ABT14" s="91"/>
      <c r="ABU14" s="91"/>
      <c r="ABV14" s="91"/>
      <c r="ABW14" s="91"/>
      <c r="ABX14" s="91"/>
      <c r="ABY14" s="91"/>
      <c r="ABZ14" s="91"/>
      <c r="ACA14" s="91"/>
      <c r="ACB14" s="91"/>
      <c r="ACC14" s="91"/>
      <c r="ACD14" s="91"/>
      <c r="ACE14" s="91"/>
      <c r="ACF14" s="91"/>
      <c r="ACG14" s="91"/>
      <c r="ACH14" s="91"/>
      <c r="ACI14" s="91"/>
      <c r="ACJ14" s="91"/>
      <c r="ACK14" s="91"/>
      <c r="ACL14" s="91"/>
      <c r="ACM14" s="91"/>
      <c r="ACN14" s="91"/>
      <c r="ACO14" s="91"/>
      <c r="ACP14" s="91"/>
      <c r="ACQ14" s="91"/>
      <c r="ACR14" s="91"/>
      <c r="ACS14" s="91"/>
      <c r="ACT14" s="91"/>
      <c r="ACU14" s="91"/>
      <c r="ACV14" s="91"/>
      <c r="ACW14" s="91"/>
      <c r="ACX14" s="91"/>
      <c r="ACY14" s="91"/>
      <c r="ACZ14" s="91"/>
      <c r="ADA14" s="91"/>
      <c r="ADB14" s="91"/>
      <c r="ADC14" s="91"/>
      <c r="ADD14" s="91"/>
      <c r="ADE14" s="91"/>
      <c r="ADF14" s="91"/>
      <c r="ADG14" s="91"/>
      <c r="ADH14" s="91"/>
      <c r="ADI14" s="91"/>
      <c r="ADJ14" s="91"/>
      <c r="ADK14" s="91"/>
      <c r="ADL14" s="91"/>
      <c r="ADM14" s="91"/>
      <c r="ADN14" s="91"/>
      <c r="ADO14" s="91"/>
      <c r="ADP14" s="91"/>
      <c r="ADQ14" s="91"/>
      <c r="ADR14" s="91"/>
      <c r="ADS14" s="91"/>
      <c r="ADT14" s="91"/>
      <c r="ADU14" s="91"/>
      <c r="ADV14" s="91"/>
      <c r="ADW14" s="91"/>
      <c r="ADX14" s="91"/>
      <c r="ADY14" s="91"/>
      <c r="ADZ14" s="91"/>
      <c r="AEA14" s="91"/>
      <c r="AEB14" s="91"/>
      <c r="AEC14" s="91"/>
      <c r="AED14" s="91"/>
      <c r="AEE14" s="91"/>
      <c r="AEF14" s="91"/>
      <c r="AEG14" s="91"/>
      <c r="AEH14" s="91"/>
      <c r="AEI14" s="91"/>
      <c r="AEJ14" s="91"/>
      <c r="AEK14" s="91"/>
      <c r="AEL14" s="91"/>
      <c r="AEM14" s="91"/>
      <c r="AEN14" s="91"/>
      <c r="AEO14" s="91"/>
      <c r="AEP14" s="91"/>
      <c r="AEQ14" s="91"/>
      <c r="AER14" s="91"/>
      <c r="AES14" s="91"/>
      <c r="AET14" s="91"/>
      <c r="AEU14" s="91"/>
      <c r="AEV14" s="91"/>
      <c r="AEW14" s="91"/>
      <c r="AEX14" s="91"/>
      <c r="AEY14" s="91"/>
      <c r="AEZ14" s="91"/>
      <c r="AFA14" s="91"/>
      <c r="AFB14" s="91"/>
      <c r="AFC14" s="91"/>
      <c r="AFD14" s="91"/>
      <c r="AFE14" s="91"/>
      <c r="AFF14" s="91"/>
      <c r="AFG14" s="91"/>
      <c r="AFH14" s="91"/>
      <c r="AFI14" s="91"/>
      <c r="AFJ14" s="91"/>
      <c r="AFK14" s="91"/>
      <c r="AFL14" s="91"/>
      <c r="AFM14" s="91"/>
      <c r="AFN14" s="91"/>
      <c r="AFO14" s="91"/>
      <c r="AFP14" s="91"/>
      <c r="AFQ14" s="91"/>
      <c r="AFR14" s="91"/>
      <c r="AFS14" s="91"/>
      <c r="AFT14" s="91"/>
      <c r="AFU14" s="91"/>
      <c r="AFV14" s="91"/>
      <c r="AFW14" s="91"/>
      <c r="AFX14" s="91"/>
      <c r="AFY14" s="91"/>
      <c r="AFZ14" s="91"/>
      <c r="AGA14" s="91"/>
      <c r="AGB14" s="91"/>
      <c r="AGC14" s="91"/>
      <c r="AGD14" s="91"/>
      <c r="AGE14" s="91"/>
      <c r="AGF14" s="91"/>
      <c r="AGG14" s="91"/>
      <c r="AGH14" s="91"/>
      <c r="AGI14" s="91"/>
      <c r="AGJ14" s="91"/>
      <c r="AGK14" s="91"/>
      <c r="AGL14" s="91"/>
      <c r="AGM14" s="91"/>
      <c r="AGN14" s="91"/>
      <c r="AGO14" s="91"/>
      <c r="AGP14" s="91"/>
      <c r="AGQ14" s="91"/>
      <c r="AGR14" s="91"/>
      <c r="AGS14" s="91"/>
      <c r="AGT14" s="91"/>
      <c r="AGU14" s="91"/>
      <c r="AGV14" s="91"/>
      <c r="AGW14" s="91"/>
      <c r="AGX14" s="91"/>
      <c r="AGY14" s="91"/>
      <c r="AGZ14" s="91"/>
      <c r="AHA14" s="91"/>
      <c r="AHB14" s="91"/>
      <c r="AHC14" s="91"/>
      <c r="AHD14" s="91"/>
      <c r="AHE14" s="91"/>
      <c r="AHF14" s="91"/>
      <c r="AHG14" s="91"/>
      <c r="AHH14" s="91"/>
      <c r="AHI14" s="91"/>
      <c r="AHJ14" s="91"/>
      <c r="AHK14" s="91"/>
      <c r="AHL14" s="91"/>
      <c r="AHM14" s="91"/>
      <c r="AHN14" s="91"/>
      <c r="AHO14" s="91"/>
      <c r="AHP14" s="91"/>
      <c r="AHQ14" s="91"/>
      <c r="AHR14" s="91"/>
      <c r="AHS14" s="91"/>
      <c r="AHT14" s="91"/>
      <c r="AHU14" s="91"/>
      <c r="AHV14" s="91"/>
      <c r="AHW14" s="91"/>
      <c r="AHX14" s="91"/>
      <c r="AHY14" s="91"/>
      <c r="AHZ14" s="91"/>
      <c r="AIA14" s="91"/>
      <c r="AIB14" s="91"/>
      <c r="AIC14" s="91"/>
      <c r="AID14" s="91"/>
      <c r="AIE14" s="91"/>
      <c r="AIF14" s="91"/>
      <c r="AIG14" s="91"/>
      <c r="AIH14" s="91"/>
      <c r="AII14" s="91"/>
      <c r="AIJ14" s="91"/>
      <c r="AIK14" s="91"/>
      <c r="AIL14" s="91"/>
      <c r="AIM14" s="91"/>
      <c r="AIN14" s="91"/>
      <c r="AIO14" s="91"/>
      <c r="AIP14" s="91"/>
      <c r="AIQ14" s="91"/>
      <c r="AIR14" s="91"/>
      <c r="AIS14" s="91"/>
      <c r="AIT14" s="91"/>
      <c r="AIU14" s="91"/>
      <c r="AIV14" s="91"/>
      <c r="AIW14" s="91"/>
      <c r="AIX14" s="91"/>
      <c r="AIY14" s="91"/>
      <c r="AIZ14" s="91"/>
      <c r="AJA14" s="91"/>
      <c r="AJB14" s="91"/>
      <c r="AJC14" s="91"/>
      <c r="AJD14" s="91"/>
      <c r="AJE14" s="91"/>
      <c r="AJF14" s="91"/>
      <c r="AJG14" s="91"/>
      <c r="AJH14" s="91"/>
      <c r="AJI14" s="91"/>
      <c r="AJJ14" s="91"/>
      <c r="AJK14" s="91"/>
      <c r="AJL14" s="91"/>
      <c r="AJM14" s="91"/>
      <c r="AJN14" s="91"/>
      <c r="AJO14" s="91"/>
      <c r="AJP14" s="91"/>
      <c r="AJQ14" s="91"/>
      <c r="AJR14" s="91"/>
      <c r="AJS14" s="91"/>
      <c r="AJT14" s="91"/>
      <c r="AJU14" s="91"/>
      <c r="AJV14" s="91"/>
      <c r="AJW14" s="91"/>
      <c r="AJX14" s="91"/>
      <c r="AJY14" s="91"/>
      <c r="AJZ14" s="91"/>
      <c r="AKA14" s="91"/>
      <c r="AKB14" s="91"/>
      <c r="AKC14" s="91"/>
      <c r="AKD14" s="91"/>
      <c r="AKE14" s="91"/>
      <c r="AKF14" s="91"/>
      <c r="AKG14" s="91"/>
      <c r="AKH14" s="91"/>
      <c r="AKI14" s="91"/>
      <c r="AKJ14" s="91"/>
      <c r="AKK14" s="91"/>
      <c r="AKL14" s="91"/>
      <c r="AKM14" s="91"/>
      <c r="AKN14" s="91"/>
      <c r="AKO14" s="91"/>
      <c r="AKP14" s="91"/>
      <c r="AKQ14" s="91"/>
      <c r="AKR14" s="91"/>
      <c r="AKS14" s="91"/>
      <c r="AKT14" s="91"/>
      <c r="AKU14" s="91"/>
      <c r="AKV14" s="91"/>
      <c r="AKW14" s="91"/>
      <c r="AKX14" s="91"/>
      <c r="AKY14" s="91"/>
      <c r="AKZ14" s="91"/>
      <c r="ALA14" s="91"/>
      <c r="ALB14" s="91"/>
      <c r="ALC14" s="91"/>
      <c r="ALD14" s="91"/>
      <c r="ALE14" s="91"/>
      <c r="ALF14" s="91"/>
      <c r="ALG14" s="91"/>
      <c r="ALH14" s="91"/>
      <c r="ALI14" s="91"/>
      <c r="ALJ14" s="91"/>
      <c r="ALK14" s="91"/>
      <c r="ALL14" s="91"/>
      <c r="ALM14" s="91"/>
      <c r="ALN14" s="91"/>
      <c r="ALO14" s="91"/>
      <c r="ALP14" s="91"/>
      <c r="ALQ14" s="91"/>
      <c r="ALR14" s="91"/>
      <c r="ALS14" s="91"/>
      <c r="ALT14" s="91"/>
      <c r="ALU14" s="91"/>
      <c r="ALV14" s="91"/>
      <c r="ALW14" s="91"/>
      <c r="ALX14" s="91"/>
      <c r="ALY14" s="91"/>
      <c r="ALZ14" s="91"/>
      <c r="AMA14" s="91"/>
    </row>
    <row r="15" spans="1:1015" s="75" customFormat="1" ht="19.5" customHeight="1">
      <c r="A15" s="89" t="s">
        <v>408</v>
      </c>
      <c r="B15" s="88"/>
      <c r="C15" s="88">
        <v>5</v>
      </c>
      <c r="D15" s="89"/>
      <c r="E15" s="89"/>
      <c r="F15" s="89"/>
      <c r="G15" s="88"/>
      <c r="H15" s="84">
        <v>3</v>
      </c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91"/>
      <c r="FL15" s="91"/>
      <c r="FM15" s="91"/>
      <c r="FN15" s="91"/>
      <c r="FO15" s="91"/>
      <c r="FP15" s="91"/>
      <c r="FQ15" s="91"/>
      <c r="FR15" s="91"/>
      <c r="FS15" s="91"/>
      <c r="FT15" s="91"/>
      <c r="FU15" s="91"/>
      <c r="FV15" s="91"/>
      <c r="FW15" s="91"/>
      <c r="FX15" s="91"/>
      <c r="FY15" s="91"/>
      <c r="FZ15" s="91"/>
      <c r="GA15" s="91"/>
      <c r="GB15" s="91"/>
      <c r="GC15" s="91"/>
      <c r="GD15" s="91"/>
      <c r="GE15" s="91"/>
      <c r="GF15" s="91"/>
      <c r="GG15" s="91"/>
      <c r="GH15" s="91"/>
      <c r="GI15" s="91"/>
      <c r="GJ15" s="91"/>
      <c r="GK15" s="91"/>
      <c r="GL15" s="91"/>
      <c r="GM15" s="91"/>
      <c r="GN15" s="91"/>
      <c r="GO15" s="91"/>
      <c r="GP15" s="91"/>
      <c r="GQ15" s="91"/>
      <c r="GR15" s="91"/>
      <c r="GS15" s="91"/>
      <c r="GT15" s="91"/>
      <c r="GU15" s="91"/>
      <c r="GV15" s="91"/>
      <c r="GW15" s="91"/>
      <c r="GX15" s="91"/>
      <c r="GY15" s="91"/>
      <c r="GZ15" s="91"/>
      <c r="HA15" s="91"/>
      <c r="HB15" s="91"/>
      <c r="HC15" s="91"/>
      <c r="HD15" s="91"/>
      <c r="HE15" s="91"/>
      <c r="HF15" s="91"/>
      <c r="HG15" s="91"/>
      <c r="HH15" s="91"/>
      <c r="HI15" s="91"/>
      <c r="HJ15" s="91"/>
      <c r="HK15" s="91"/>
      <c r="HL15" s="91"/>
      <c r="HM15" s="91"/>
      <c r="HN15" s="91"/>
      <c r="HO15" s="91"/>
      <c r="HP15" s="91"/>
      <c r="HQ15" s="91"/>
      <c r="HR15" s="91"/>
      <c r="HS15" s="91"/>
      <c r="HT15" s="91"/>
      <c r="HU15" s="91"/>
      <c r="HV15" s="91"/>
      <c r="HW15" s="91"/>
      <c r="HX15" s="91"/>
      <c r="HY15" s="91"/>
      <c r="HZ15" s="91"/>
      <c r="IA15" s="91"/>
      <c r="IB15" s="91"/>
      <c r="IC15" s="91"/>
      <c r="ID15" s="91"/>
      <c r="IE15" s="91"/>
      <c r="IF15" s="91"/>
      <c r="IG15" s="91"/>
      <c r="IH15" s="91"/>
      <c r="II15" s="91"/>
      <c r="IJ15" s="91"/>
      <c r="IK15" s="91"/>
      <c r="IL15" s="91"/>
      <c r="IM15" s="91"/>
      <c r="IN15" s="91"/>
      <c r="IO15" s="91"/>
      <c r="IP15" s="91"/>
      <c r="IQ15" s="91"/>
      <c r="IR15" s="91"/>
      <c r="IS15" s="91"/>
      <c r="IT15" s="91"/>
      <c r="IU15" s="91"/>
      <c r="IV15" s="91"/>
      <c r="IW15" s="91"/>
      <c r="IX15" s="91"/>
      <c r="IY15" s="91"/>
      <c r="IZ15" s="91"/>
      <c r="JA15" s="91"/>
      <c r="JB15" s="91"/>
      <c r="JC15" s="91"/>
      <c r="JD15" s="91"/>
      <c r="JE15" s="91"/>
      <c r="JF15" s="91"/>
      <c r="JG15" s="91"/>
      <c r="JH15" s="91"/>
      <c r="JI15" s="91"/>
      <c r="JJ15" s="91"/>
      <c r="JK15" s="91"/>
      <c r="JL15" s="91"/>
      <c r="JM15" s="91"/>
      <c r="JN15" s="91"/>
      <c r="JO15" s="91"/>
      <c r="JP15" s="91"/>
      <c r="JQ15" s="91"/>
      <c r="JR15" s="91"/>
      <c r="JS15" s="91"/>
      <c r="JT15" s="91"/>
      <c r="JU15" s="91"/>
      <c r="JV15" s="91"/>
      <c r="JW15" s="91"/>
      <c r="JX15" s="91"/>
      <c r="JY15" s="91"/>
      <c r="JZ15" s="91"/>
      <c r="KA15" s="91"/>
      <c r="KB15" s="91"/>
      <c r="KC15" s="91"/>
      <c r="KD15" s="91"/>
      <c r="KE15" s="91"/>
      <c r="KF15" s="91"/>
      <c r="KG15" s="91"/>
      <c r="KH15" s="91"/>
      <c r="KI15" s="91"/>
      <c r="KJ15" s="91"/>
      <c r="KK15" s="91"/>
      <c r="KL15" s="91"/>
      <c r="KM15" s="91"/>
      <c r="KN15" s="91"/>
      <c r="KO15" s="91"/>
      <c r="KP15" s="91"/>
      <c r="KQ15" s="91"/>
      <c r="KR15" s="91"/>
      <c r="KS15" s="91"/>
      <c r="KT15" s="91"/>
      <c r="KU15" s="91"/>
      <c r="KV15" s="91"/>
      <c r="KW15" s="91"/>
      <c r="KX15" s="91"/>
      <c r="KY15" s="91"/>
      <c r="KZ15" s="91"/>
      <c r="LA15" s="91"/>
      <c r="LB15" s="91"/>
      <c r="LC15" s="91"/>
      <c r="LD15" s="91"/>
      <c r="LE15" s="91"/>
      <c r="LF15" s="91"/>
      <c r="LG15" s="91"/>
      <c r="LH15" s="91"/>
      <c r="LI15" s="91"/>
      <c r="LJ15" s="91"/>
      <c r="LK15" s="91"/>
      <c r="LL15" s="91"/>
      <c r="LM15" s="91"/>
      <c r="LN15" s="91"/>
      <c r="LO15" s="91"/>
      <c r="LP15" s="91"/>
      <c r="LQ15" s="91"/>
      <c r="LR15" s="91"/>
      <c r="LS15" s="91"/>
      <c r="LT15" s="91"/>
      <c r="LU15" s="91"/>
      <c r="LV15" s="91"/>
      <c r="LW15" s="91"/>
      <c r="LX15" s="91"/>
      <c r="LY15" s="91"/>
      <c r="LZ15" s="91"/>
      <c r="MA15" s="91"/>
      <c r="MB15" s="91"/>
      <c r="MC15" s="91"/>
      <c r="MD15" s="91"/>
      <c r="ME15" s="91"/>
      <c r="MF15" s="91"/>
      <c r="MG15" s="91"/>
      <c r="MH15" s="91"/>
      <c r="MI15" s="91"/>
      <c r="MJ15" s="91"/>
      <c r="MK15" s="91"/>
      <c r="ML15" s="91"/>
      <c r="MM15" s="91"/>
      <c r="MN15" s="91"/>
      <c r="MO15" s="91"/>
      <c r="MP15" s="91"/>
      <c r="MQ15" s="91"/>
      <c r="MR15" s="91"/>
      <c r="MS15" s="91"/>
      <c r="MT15" s="91"/>
      <c r="MU15" s="91"/>
      <c r="MV15" s="91"/>
      <c r="MW15" s="91"/>
      <c r="MX15" s="91"/>
      <c r="MY15" s="91"/>
      <c r="MZ15" s="91"/>
      <c r="NA15" s="91"/>
      <c r="NB15" s="91"/>
      <c r="NC15" s="91"/>
      <c r="ND15" s="91"/>
      <c r="NE15" s="91"/>
      <c r="NF15" s="91"/>
      <c r="NG15" s="91"/>
      <c r="NH15" s="91"/>
      <c r="NI15" s="91"/>
      <c r="NJ15" s="91"/>
      <c r="NK15" s="91"/>
      <c r="NL15" s="91"/>
      <c r="NM15" s="91"/>
      <c r="NN15" s="91"/>
      <c r="NO15" s="91"/>
      <c r="NP15" s="91"/>
      <c r="NQ15" s="91"/>
      <c r="NR15" s="91"/>
      <c r="NS15" s="91"/>
      <c r="NT15" s="91"/>
      <c r="NU15" s="91"/>
      <c r="NV15" s="91"/>
      <c r="NW15" s="91"/>
      <c r="NX15" s="91"/>
      <c r="NY15" s="91"/>
      <c r="NZ15" s="91"/>
      <c r="OA15" s="91"/>
      <c r="OB15" s="91"/>
      <c r="OC15" s="91"/>
      <c r="OD15" s="91"/>
      <c r="OE15" s="91"/>
      <c r="OF15" s="91"/>
      <c r="OG15" s="91"/>
      <c r="OH15" s="91"/>
      <c r="OI15" s="91"/>
      <c r="OJ15" s="91"/>
      <c r="OK15" s="91"/>
      <c r="OL15" s="91"/>
      <c r="OM15" s="91"/>
      <c r="ON15" s="91"/>
      <c r="OO15" s="91"/>
      <c r="OP15" s="91"/>
      <c r="OQ15" s="91"/>
      <c r="OR15" s="91"/>
      <c r="OS15" s="91"/>
      <c r="OT15" s="91"/>
      <c r="OU15" s="91"/>
      <c r="OV15" s="91"/>
      <c r="OW15" s="91"/>
      <c r="OX15" s="91"/>
      <c r="OY15" s="91"/>
      <c r="OZ15" s="91"/>
      <c r="PA15" s="91"/>
      <c r="PB15" s="91"/>
      <c r="PC15" s="91"/>
      <c r="PD15" s="91"/>
      <c r="PE15" s="91"/>
      <c r="PF15" s="91"/>
      <c r="PG15" s="91"/>
      <c r="PH15" s="91"/>
      <c r="PI15" s="91"/>
      <c r="PJ15" s="91"/>
      <c r="PK15" s="91"/>
      <c r="PL15" s="91"/>
      <c r="PM15" s="91"/>
      <c r="PN15" s="91"/>
      <c r="PO15" s="91"/>
      <c r="PP15" s="91"/>
      <c r="PQ15" s="91"/>
      <c r="PR15" s="91"/>
      <c r="PS15" s="91"/>
      <c r="PT15" s="91"/>
      <c r="PU15" s="91"/>
      <c r="PV15" s="91"/>
      <c r="PW15" s="91"/>
      <c r="PX15" s="91"/>
      <c r="PY15" s="91"/>
      <c r="PZ15" s="91"/>
      <c r="QA15" s="91"/>
      <c r="QB15" s="91"/>
      <c r="QC15" s="91"/>
      <c r="QD15" s="91"/>
      <c r="QE15" s="91"/>
      <c r="QF15" s="91"/>
      <c r="QG15" s="91"/>
      <c r="QH15" s="91"/>
      <c r="QI15" s="91"/>
      <c r="QJ15" s="91"/>
      <c r="QK15" s="91"/>
      <c r="QL15" s="91"/>
      <c r="QM15" s="91"/>
      <c r="QN15" s="91"/>
      <c r="QO15" s="91"/>
      <c r="QP15" s="91"/>
      <c r="QQ15" s="91"/>
      <c r="QR15" s="91"/>
      <c r="QS15" s="91"/>
      <c r="QT15" s="91"/>
      <c r="QU15" s="91"/>
      <c r="QV15" s="91"/>
      <c r="QW15" s="91"/>
      <c r="QX15" s="91"/>
      <c r="QY15" s="91"/>
      <c r="QZ15" s="91"/>
      <c r="RA15" s="91"/>
      <c r="RB15" s="91"/>
      <c r="RC15" s="91"/>
      <c r="RD15" s="91"/>
      <c r="RE15" s="91"/>
      <c r="RF15" s="91"/>
      <c r="RG15" s="91"/>
      <c r="RH15" s="91"/>
      <c r="RI15" s="91"/>
      <c r="RJ15" s="91"/>
      <c r="RK15" s="91"/>
      <c r="RL15" s="91"/>
      <c r="RM15" s="91"/>
      <c r="RN15" s="91"/>
      <c r="RO15" s="91"/>
      <c r="RP15" s="91"/>
      <c r="RQ15" s="91"/>
      <c r="RR15" s="91"/>
      <c r="RS15" s="91"/>
      <c r="RT15" s="91"/>
      <c r="RU15" s="91"/>
      <c r="RV15" s="91"/>
      <c r="RW15" s="91"/>
      <c r="RX15" s="91"/>
      <c r="RY15" s="91"/>
      <c r="RZ15" s="91"/>
      <c r="SA15" s="91"/>
      <c r="SB15" s="91"/>
      <c r="SC15" s="91"/>
      <c r="SD15" s="91"/>
      <c r="SE15" s="91"/>
      <c r="SF15" s="91"/>
      <c r="SG15" s="91"/>
      <c r="SH15" s="91"/>
      <c r="SI15" s="91"/>
      <c r="SJ15" s="91"/>
      <c r="SK15" s="91"/>
      <c r="SL15" s="91"/>
      <c r="SM15" s="91"/>
      <c r="SN15" s="91"/>
      <c r="SO15" s="91"/>
      <c r="SP15" s="91"/>
      <c r="SQ15" s="91"/>
      <c r="SR15" s="91"/>
      <c r="SS15" s="91"/>
      <c r="ST15" s="91"/>
      <c r="SU15" s="91"/>
      <c r="SV15" s="91"/>
      <c r="SW15" s="91"/>
      <c r="SX15" s="91"/>
      <c r="SY15" s="91"/>
      <c r="SZ15" s="91"/>
      <c r="TA15" s="91"/>
      <c r="TB15" s="91"/>
      <c r="TC15" s="91"/>
      <c r="TD15" s="91"/>
      <c r="TE15" s="91"/>
      <c r="TF15" s="91"/>
      <c r="TG15" s="91"/>
      <c r="TH15" s="91"/>
      <c r="TI15" s="91"/>
      <c r="TJ15" s="91"/>
      <c r="TK15" s="91"/>
      <c r="TL15" s="91"/>
      <c r="TM15" s="91"/>
      <c r="TN15" s="91"/>
      <c r="TO15" s="91"/>
      <c r="TP15" s="91"/>
      <c r="TQ15" s="91"/>
      <c r="TR15" s="91"/>
      <c r="TS15" s="91"/>
      <c r="TT15" s="91"/>
      <c r="TU15" s="91"/>
      <c r="TV15" s="91"/>
      <c r="TW15" s="91"/>
      <c r="TX15" s="91"/>
      <c r="TY15" s="91"/>
      <c r="TZ15" s="91"/>
      <c r="UA15" s="91"/>
      <c r="UB15" s="91"/>
      <c r="UC15" s="91"/>
      <c r="UD15" s="91"/>
      <c r="UE15" s="91"/>
      <c r="UF15" s="91"/>
      <c r="UG15" s="91"/>
      <c r="UH15" s="91"/>
      <c r="UI15" s="91"/>
      <c r="UJ15" s="91"/>
      <c r="UK15" s="91"/>
      <c r="UL15" s="91"/>
      <c r="UM15" s="91"/>
      <c r="UN15" s="91"/>
      <c r="UO15" s="91"/>
      <c r="UP15" s="91"/>
      <c r="UQ15" s="91"/>
      <c r="UR15" s="91"/>
      <c r="US15" s="91"/>
      <c r="UT15" s="91"/>
      <c r="UU15" s="91"/>
      <c r="UV15" s="91"/>
      <c r="UW15" s="91"/>
      <c r="UX15" s="91"/>
      <c r="UY15" s="91"/>
      <c r="UZ15" s="91"/>
      <c r="VA15" s="91"/>
      <c r="VB15" s="91"/>
      <c r="VC15" s="91"/>
      <c r="VD15" s="91"/>
      <c r="VE15" s="91"/>
      <c r="VF15" s="91"/>
      <c r="VG15" s="91"/>
      <c r="VH15" s="91"/>
      <c r="VI15" s="91"/>
      <c r="VJ15" s="91"/>
      <c r="VK15" s="91"/>
      <c r="VL15" s="91"/>
      <c r="VM15" s="91"/>
      <c r="VN15" s="91"/>
      <c r="VO15" s="91"/>
      <c r="VP15" s="91"/>
      <c r="VQ15" s="91"/>
      <c r="VR15" s="91"/>
      <c r="VS15" s="91"/>
      <c r="VT15" s="91"/>
      <c r="VU15" s="91"/>
      <c r="VV15" s="91"/>
      <c r="VW15" s="91"/>
      <c r="VX15" s="91"/>
      <c r="VY15" s="91"/>
      <c r="VZ15" s="91"/>
      <c r="WA15" s="91"/>
      <c r="WB15" s="91"/>
      <c r="WC15" s="91"/>
      <c r="WD15" s="91"/>
      <c r="WE15" s="91"/>
      <c r="WF15" s="91"/>
      <c r="WG15" s="91"/>
      <c r="WH15" s="91"/>
      <c r="WI15" s="91"/>
      <c r="WJ15" s="91"/>
      <c r="WK15" s="91"/>
      <c r="WL15" s="91"/>
      <c r="WM15" s="91"/>
      <c r="WN15" s="91"/>
      <c r="WO15" s="91"/>
      <c r="WP15" s="91"/>
      <c r="WQ15" s="91"/>
      <c r="WR15" s="91"/>
      <c r="WS15" s="91"/>
      <c r="WT15" s="91"/>
      <c r="WU15" s="91"/>
      <c r="WV15" s="91"/>
      <c r="WW15" s="91"/>
      <c r="WX15" s="91"/>
      <c r="WY15" s="91"/>
      <c r="WZ15" s="91"/>
      <c r="XA15" s="91"/>
      <c r="XB15" s="91"/>
      <c r="XC15" s="91"/>
      <c r="XD15" s="91"/>
      <c r="XE15" s="91"/>
      <c r="XF15" s="91"/>
      <c r="XG15" s="91"/>
      <c r="XH15" s="91"/>
      <c r="XI15" s="91"/>
      <c r="XJ15" s="91"/>
      <c r="XK15" s="91"/>
      <c r="XL15" s="91"/>
      <c r="XM15" s="91"/>
      <c r="XN15" s="91"/>
      <c r="XO15" s="91"/>
      <c r="XP15" s="91"/>
      <c r="XQ15" s="91"/>
      <c r="XR15" s="91"/>
      <c r="XS15" s="91"/>
      <c r="XT15" s="91"/>
      <c r="XU15" s="91"/>
      <c r="XV15" s="91"/>
      <c r="XW15" s="91"/>
      <c r="XX15" s="91"/>
      <c r="XY15" s="91"/>
      <c r="XZ15" s="91"/>
      <c r="YA15" s="91"/>
      <c r="YB15" s="91"/>
      <c r="YC15" s="91"/>
      <c r="YD15" s="91"/>
      <c r="YE15" s="91"/>
      <c r="YF15" s="91"/>
      <c r="YG15" s="91"/>
      <c r="YH15" s="91"/>
      <c r="YI15" s="91"/>
      <c r="YJ15" s="91"/>
      <c r="YK15" s="91"/>
      <c r="YL15" s="91"/>
      <c r="YM15" s="91"/>
      <c r="YN15" s="91"/>
      <c r="YO15" s="91"/>
      <c r="YP15" s="91"/>
      <c r="YQ15" s="91"/>
      <c r="YR15" s="91"/>
      <c r="YS15" s="91"/>
      <c r="YT15" s="91"/>
      <c r="YU15" s="91"/>
      <c r="YV15" s="91"/>
      <c r="YW15" s="91"/>
      <c r="YX15" s="91"/>
      <c r="YY15" s="91"/>
      <c r="YZ15" s="91"/>
      <c r="ZA15" s="91"/>
      <c r="ZB15" s="91"/>
      <c r="ZC15" s="91"/>
      <c r="ZD15" s="91"/>
      <c r="ZE15" s="91"/>
      <c r="ZF15" s="91"/>
      <c r="ZG15" s="91"/>
      <c r="ZH15" s="91"/>
      <c r="ZI15" s="91"/>
      <c r="ZJ15" s="91"/>
      <c r="ZK15" s="91"/>
      <c r="ZL15" s="91"/>
      <c r="ZM15" s="91"/>
      <c r="ZN15" s="91"/>
      <c r="ZO15" s="91"/>
      <c r="ZP15" s="91"/>
      <c r="ZQ15" s="91"/>
      <c r="ZR15" s="91"/>
      <c r="ZS15" s="91"/>
      <c r="ZT15" s="91"/>
      <c r="ZU15" s="91"/>
      <c r="ZV15" s="91"/>
      <c r="ZW15" s="91"/>
      <c r="ZX15" s="91"/>
      <c r="ZY15" s="91"/>
      <c r="ZZ15" s="91"/>
      <c r="AAA15" s="91"/>
      <c r="AAB15" s="91"/>
      <c r="AAC15" s="91"/>
      <c r="AAD15" s="91"/>
      <c r="AAE15" s="91"/>
      <c r="AAF15" s="91"/>
      <c r="AAG15" s="91"/>
      <c r="AAH15" s="91"/>
      <c r="AAI15" s="91"/>
      <c r="AAJ15" s="91"/>
      <c r="AAK15" s="91"/>
      <c r="AAL15" s="91"/>
      <c r="AAM15" s="91"/>
      <c r="AAN15" s="91"/>
      <c r="AAO15" s="91"/>
      <c r="AAP15" s="91"/>
      <c r="AAQ15" s="91"/>
      <c r="AAR15" s="91"/>
      <c r="AAS15" s="91"/>
      <c r="AAT15" s="91"/>
      <c r="AAU15" s="91"/>
      <c r="AAV15" s="91"/>
      <c r="AAW15" s="91"/>
      <c r="AAX15" s="91"/>
      <c r="AAY15" s="91"/>
      <c r="AAZ15" s="91"/>
      <c r="ABA15" s="91"/>
      <c r="ABB15" s="91"/>
      <c r="ABC15" s="91"/>
      <c r="ABD15" s="91"/>
      <c r="ABE15" s="91"/>
      <c r="ABF15" s="91"/>
      <c r="ABG15" s="91"/>
      <c r="ABH15" s="91"/>
      <c r="ABI15" s="91"/>
      <c r="ABJ15" s="91"/>
      <c r="ABK15" s="91"/>
      <c r="ABL15" s="91"/>
      <c r="ABM15" s="91"/>
      <c r="ABN15" s="91"/>
      <c r="ABO15" s="91"/>
      <c r="ABP15" s="91"/>
      <c r="ABQ15" s="91"/>
      <c r="ABR15" s="91"/>
      <c r="ABS15" s="91"/>
      <c r="ABT15" s="91"/>
      <c r="ABU15" s="91"/>
      <c r="ABV15" s="91"/>
      <c r="ABW15" s="91"/>
      <c r="ABX15" s="91"/>
      <c r="ABY15" s="91"/>
      <c r="ABZ15" s="91"/>
      <c r="ACA15" s="91"/>
      <c r="ACB15" s="91"/>
      <c r="ACC15" s="91"/>
      <c r="ACD15" s="91"/>
      <c r="ACE15" s="91"/>
      <c r="ACF15" s="91"/>
      <c r="ACG15" s="91"/>
      <c r="ACH15" s="91"/>
      <c r="ACI15" s="91"/>
      <c r="ACJ15" s="91"/>
      <c r="ACK15" s="91"/>
      <c r="ACL15" s="91"/>
      <c r="ACM15" s="91"/>
      <c r="ACN15" s="91"/>
      <c r="ACO15" s="91"/>
      <c r="ACP15" s="91"/>
      <c r="ACQ15" s="91"/>
      <c r="ACR15" s="91"/>
      <c r="ACS15" s="91"/>
      <c r="ACT15" s="91"/>
      <c r="ACU15" s="91"/>
      <c r="ACV15" s="91"/>
      <c r="ACW15" s="91"/>
      <c r="ACX15" s="91"/>
      <c r="ACY15" s="91"/>
      <c r="ACZ15" s="91"/>
      <c r="ADA15" s="91"/>
      <c r="ADB15" s="91"/>
      <c r="ADC15" s="91"/>
      <c r="ADD15" s="91"/>
      <c r="ADE15" s="91"/>
      <c r="ADF15" s="91"/>
      <c r="ADG15" s="91"/>
      <c r="ADH15" s="91"/>
      <c r="ADI15" s="91"/>
      <c r="ADJ15" s="91"/>
      <c r="ADK15" s="91"/>
      <c r="ADL15" s="91"/>
      <c r="ADM15" s="91"/>
      <c r="ADN15" s="91"/>
      <c r="ADO15" s="91"/>
      <c r="ADP15" s="91"/>
      <c r="ADQ15" s="91"/>
      <c r="ADR15" s="91"/>
      <c r="ADS15" s="91"/>
      <c r="ADT15" s="91"/>
      <c r="ADU15" s="91"/>
      <c r="ADV15" s="91"/>
      <c r="ADW15" s="91"/>
      <c r="ADX15" s="91"/>
      <c r="ADY15" s="91"/>
      <c r="ADZ15" s="91"/>
      <c r="AEA15" s="91"/>
      <c r="AEB15" s="91"/>
      <c r="AEC15" s="91"/>
      <c r="AED15" s="91"/>
      <c r="AEE15" s="91"/>
      <c r="AEF15" s="91"/>
      <c r="AEG15" s="91"/>
      <c r="AEH15" s="91"/>
      <c r="AEI15" s="91"/>
      <c r="AEJ15" s="91"/>
      <c r="AEK15" s="91"/>
      <c r="AEL15" s="91"/>
      <c r="AEM15" s="91"/>
      <c r="AEN15" s="91"/>
      <c r="AEO15" s="91"/>
      <c r="AEP15" s="91"/>
      <c r="AEQ15" s="91"/>
      <c r="AER15" s="91"/>
      <c r="AES15" s="91"/>
      <c r="AET15" s="91"/>
      <c r="AEU15" s="91"/>
      <c r="AEV15" s="91"/>
      <c r="AEW15" s="91"/>
      <c r="AEX15" s="91"/>
      <c r="AEY15" s="91"/>
      <c r="AEZ15" s="91"/>
      <c r="AFA15" s="91"/>
      <c r="AFB15" s="91"/>
      <c r="AFC15" s="91"/>
      <c r="AFD15" s="91"/>
      <c r="AFE15" s="91"/>
      <c r="AFF15" s="91"/>
      <c r="AFG15" s="91"/>
      <c r="AFH15" s="91"/>
      <c r="AFI15" s="91"/>
      <c r="AFJ15" s="91"/>
      <c r="AFK15" s="91"/>
      <c r="AFL15" s="91"/>
      <c r="AFM15" s="91"/>
      <c r="AFN15" s="91"/>
      <c r="AFO15" s="91"/>
      <c r="AFP15" s="91"/>
      <c r="AFQ15" s="91"/>
      <c r="AFR15" s="91"/>
      <c r="AFS15" s="91"/>
      <c r="AFT15" s="91"/>
      <c r="AFU15" s="91"/>
      <c r="AFV15" s="91"/>
      <c r="AFW15" s="91"/>
      <c r="AFX15" s="91"/>
      <c r="AFY15" s="91"/>
      <c r="AFZ15" s="91"/>
      <c r="AGA15" s="91"/>
      <c r="AGB15" s="91"/>
      <c r="AGC15" s="91"/>
      <c r="AGD15" s="91"/>
      <c r="AGE15" s="91"/>
      <c r="AGF15" s="91"/>
      <c r="AGG15" s="91"/>
      <c r="AGH15" s="91"/>
      <c r="AGI15" s="91"/>
      <c r="AGJ15" s="91"/>
      <c r="AGK15" s="91"/>
      <c r="AGL15" s="91"/>
      <c r="AGM15" s="91"/>
      <c r="AGN15" s="91"/>
      <c r="AGO15" s="91"/>
      <c r="AGP15" s="91"/>
      <c r="AGQ15" s="91"/>
      <c r="AGR15" s="91"/>
      <c r="AGS15" s="91"/>
      <c r="AGT15" s="91"/>
      <c r="AGU15" s="91"/>
      <c r="AGV15" s="91"/>
      <c r="AGW15" s="91"/>
      <c r="AGX15" s="91"/>
      <c r="AGY15" s="91"/>
      <c r="AGZ15" s="91"/>
      <c r="AHA15" s="91"/>
      <c r="AHB15" s="91"/>
      <c r="AHC15" s="91"/>
      <c r="AHD15" s="91"/>
      <c r="AHE15" s="91"/>
      <c r="AHF15" s="91"/>
      <c r="AHG15" s="91"/>
      <c r="AHH15" s="91"/>
      <c r="AHI15" s="91"/>
      <c r="AHJ15" s="91"/>
      <c r="AHK15" s="91"/>
      <c r="AHL15" s="91"/>
      <c r="AHM15" s="91"/>
      <c r="AHN15" s="91"/>
      <c r="AHO15" s="91"/>
      <c r="AHP15" s="91"/>
      <c r="AHQ15" s="91"/>
      <c r="AHR15" s="91"/>
      <c r="AHS15" s="91"/>
      <c r="AHT15" s="91"/>
      <c r="AHU15" s="91"/>
      <c r="AHV15" s="91"/>
      <c r="AHW15" s="91"/>
      <c r="AHX15" s="91"/>
      <c r="AHY15" s="91"/>
      <c r="AHZ15" s="91"/>
      <c r="AIA15" s="91"/>
      <c r="AIB15" s="91"/>
      <c r="AIC15" s="91"/>
      <c r="AID15" s="91"/>
      <c r="AIE15" s="91"/>
      <c r="AIF15" s="91"/>
      <c r="AIG15" s="91"/>
      <c r="AIH15" s="91"/>
      <c r="AII15" s="91"/>
      <c r="AIJ15" s="91"/>
      <c r="AIK15" s="91"/>
      <c r="AIL15" s="91"/>
      <c r="AIM15" s="91"/>
      <c r="AIN15" s="91"/>
      <c r="AIO15" s="91"/>
      <c r="AIP15" s="91"/>
      <c r="AIQ15" s="91"/>
      <c r="AIR15" s="91"/>
      <c r="AIS15" s="91"/>
      <c r="AIT15" s="91"/>
      <c r="AIU15" s="91"/>
      <c r="AIV15" s="91"/>
      <c r="AIW15" s="91"/>
      <c r="AIX15" s="91"/>
      <c r="AIY15" s="91"/>
      <c r="AIZ15" s="91"/>
      <c r="AJA15" s="91"/>
      <c r="AJB15" s="91"/>
      <c r="AJC15" s="91"/>
      <c r="AJD15" s="91"/>
      <c r="AJE15" s="91"/>
      <c r="AJF15" s="91"/>
      <c r="AJG15" s="91"/>
      <c r="AJH15" s="91"/>
      <c r="AJI15" s="91"/>
      <c r="AJJ15" s="91"/>
      <c r="AJK15" s="91"/>
      <c r="AJL15" s="91"/>
      <c r="AJM15" s="91"/>
      <c r="AJN15" s="91"/>
      <c r="AJO15" s="91"/>
      <c r="AJP15" s="91"/>
      <c r="AJQ15" s="91"/>
      <c r="AJR15" s="91"/>
      <c r="AJS15" s="91"/>
      <c r="AJT15" s="91"/>
      <c r="AJU15" s="91"/>
      <c r="AJV15" s="91"/>
      <c r="AJW15" s="91"/>
      <c r="AJX15" s="91"/>
      <c r="AJY15" s="91"/>
      <c r="AJZ15" s="91"/>
      <c r="AKA15" s="91"/>
      <c r="AKB15" s="91"/>
      <c r="AKC15" s="91"/>
      <c r="AKD15" s="91"/>
      <c r="AKE15" s="91"/>
      <c r="AKF15" s="91"/>
      <c r="AKG15" s="91"/>
      <c r="AKH15" s="91"/>
      <c r="AKI15" s="91"/>
      <c r="AKJ15" s="91"/>
      <c r="AKK15" s="91"/>
      <c r="AKL15" s="91"/>
      <c r="AKM15" s="91"/>
      <c r="AKN15" s="91"/>
      <c r="AKO15" s="91"/>
      <c r="AKP15" s="91"/>
      <c r="AKQ15" s="91"/>
      <c r="AKR15" s="91"/>
      <c r="AKS15" s="91"/>
      <c r="AKT15" s="91"/>
      <c r="AKU15" s="91"/>
      <c r="AKV15" s="91"/>
      <c r="AKW15" s="91"/>
      <c r="AKX15" s="91"/>
      <c r="AKY15" s="91"/>
      <c r="AKZ15" s="91"/>
      <c r="ALA15" s="91"/>
      <c r="ALB15" s="91"/>
      <c r="ALC15" s="91"/>
      <c r="ALD15" s="91"/>
      <c r="ALE15" s="91"/>
      <c r="ALF15" s="91"/>
      <c r="ALG15" s="91"/>
      <c r="ALH15" s="91"/>
      <c r="ALI15" s="91"/>
      <c r="ALJ15" s="91"/>
      <c r="ALK15" s="91"/>
      <c r="ALL15" s="91"/>
      <c r="ALM15" s="91"/>
      <c r="ALN15" s="91"/>
      <c r="ALO15" s="91"/>
      <c r="ALP15" s="91"/>
      <c r="ALQ15" s="91"/>
      <c r="ALR15" s="91"/>
      <c r="ALS15" s="91"/>
      <c r="ALT15" s="91"/>
      <c r="ALU15" s="91"/>
      <c r="ALV15" s="91"/>
      <c r="ALW15" s="91"/>
      <c r="ALX15" s="91"/>
      <c r="ALY15" s="91"/>
      <c r="ALZ15" s="91"/>
      <c r="AMA15" s="91"/>
    </row>
    <row r="16" spans="1:1015" s="75" customFormat="1" ht="19.5" customHeight="1">
      <c r="A16" s="89" t="s">
        <v>409</v>
      </c>
      <c r="B16" s="86"/>
      <c r="C16" s="86">
        <v>5</v>
      </c>
      <c r="D16" s="87"/>
      <c r="E16" s="87"/>
      <c r="F16" s="87"/>
      <c r="G16" s="82"/>
      <c r="H16" s="84">
        <v>4</v>
      </c>
      <c r="I16" s="91"/>
      <c r="J16" s="91"/>
      <c r="K16" s="91"/>
      <c r="L16" s="92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  <c r="IN16" s="91"/>
      <c r="IO16" s="91"/>
      <c r="IP16" s="91"/>
      <c r="IQ16" s="91"/>
      <c r="IR16" s="91"/>
      <c r="IS16" s="91"/>
      <c r="IT16" s="91"/>
      <c r="IU16" s="91"/>
      <c r="IV16" s="91"/>
      <c r="IW16" s="91"/>
      <c r="IX16" s="91"/>
      <c r="IY16" s="91"/>
      <c r="IZ16" s="91"/>
      <c r="JA16" s="91"/>
      <c r="JB16" s="91"/>
      <c r="JC16" s="91"/>
      <c r="JD16" s="91"/>
      <c r="JE16" s="91"/>
      <c r="JF16" s="91"/>
      <c r="JG16" s="91"/>
      <c r="JH16" s="91"/>
      <c r="JI16" s="91"/>
      <c r="JJ16" s="91"/>
      <c r="JK16" s="91"/>
      <c r="JL16" s="91"/>
      <c r="JM16" s="91"/>
      <c r="JN16" s="91"/>
      <c r="JO16" s="91"/>
      <c r="JP16" s="91"/>
      <c r="JQ16" s="91"/>
      <c r="JR16" s="91"/>
      <c r="JS16" s="91"/>
      <c r="JT16" s="91"/>
      <c r="JU16" s="91"/>
      <c r="JV16" s="91"/>
      <c r="JW16" s="91"/>
      <c r="JX16" s="91"/>
      <c r="JY16" s="91"/>
      <c r="JZ16" s="91"/>
      <c r="KA16" s="91"/>
      <c r="KB16" s="91"/>
      <c r="KC16" s="91"/>
      <c r="KD16" s="91"/>
      <c r="KE16" s="91"/>
      <c r="KF16" s="91"/>
      <c r="KG16" s="91"/>
      <c r="KH16" s="91"/>
      <c r="KI16" s="91"/>
      <c r="KJ16" s="91"/>
      <c r="KK16" s="91"/>
      <c r="KL16" s="91"/>
      <c r="KM16" s="91"/>
      <c r="KN16" s="91"/>
      <c r="KO16" s="91"/>
      <c r="KP16" s="91"/>
      <c r="KQ16" s="91"/>
      <c r="KR16" s="91"/>
      <c r="KS16" s="91"/>
      <c r="KT16" s="91"/>
      <c r="KU16" s="91"/>
      <c r="KV16" s="91"/>
      <c r="KW16" s="91"/>
      <c r="KX16" s="91"/>
      <c r="KY16" s="91"/>
      <c r="KZ16" s="91"/>
      <c r="LA16" s="91"/>
      <c r="LB16" s="91"/>
      <c r="LC16" s="91"/>
      <c r="LD16" s="91"/>
      <c r="LE16" s="91"/>
      <c r="LF16" s="91"/>
      <c r="LG16" s="91"/>
      <c r="LH16" s="91"/>
      <c r="LI16" s="91"/>
      <c r="LJ16" s="91"/>
      <c r="LK16" s="91"/>
      <c r="LL16" s="91"/>
      <c r="LM16" s="91"/>
      <c r="LN16" s="91"/>
      <c r="LO16" s="91"/>
      <c r="LP16" s="91"/>
      <c r="LQ16" s="91"/>
      <c r="LR16" s="91"/>
      <c r="LS16" s="91"/>
      <c r="LT16" s="91"/>
      <c r="LU16" s="91"/>
      <c r="LV16" s="91"/>
      <c r="LW16" s="91"/>
      <c r="LX16" s="91"/>
      <c r="LY16" s="91"/>
      <c r="LZ16" s="91"/>
      <c r="MA16" s="91"/>
      <c r="MB16" s="91"/>
      <c r="MC16" s="91"/>
      <c r="MD16" s="91"/>
      <c r="ME16" s="91"/>
      <c r="MF16" s="91"/>
      <c r="MG16" s="91"/>
      <c r="MH16" s="91"/>
      <c r="MI16" s="91"/>
      <c r="MJ16" s="91"/>
      <c r="MK16" s="91"/>
      <c r="ML16" s="91"/>
      <c r="MM16" s="91"/>
      <c r="MN16" s="91"/>
      <c r="MO16" s="91"/>
      <c r="MP16" s="91"/>
      <c r="MQ16" s="91"/>
      <c r="MR16" s="91"/>
      <c r="MS16" s="91"/>
      <c r="MT16" s="91"/>
      <c r="MU16" s="91"/>
      <c r="MV16" s="91"/>
      <c r="MW16" s="91"/>
      <c r="MX16" s="91"/>
      <c r="MY16" s="91"/>
      <c r="MZ16" s="91"/>
      <c r="NA16" s="91"/>
      <c r="NB16" s="91"/>
      <c r="NC16" s="91"/>
      <c r="ND16" s="91"/>
      <c r="NE16" s="91"/>
      <c r="NF16" s="91"/>
      <c r="NG16" s="91"/>
      <c r="NH16" s="91"/>
      <c r="NI16" s="91"/>
      <c r="NJ16" s="91"/>
      <c r="NK16" s="91"/>
      <c r="NL16" s="91"/>
      <c r="NM16" s="91"/>
      <c r="NN16" s="91"/>
      <c r="NO16" s="91"/>
      <c r="NP16" s="91"/>
      <c r="NQ16" s="91"/>
      <c r="NR16" s="91"/>
      <c r="NS16" s="91"/>
      <c r="NT16" s="91"/>
      <c r="NU16" s="91"/>
      <c r="NV16" s="91"/>
      <c r="NW16" s="91"/>
      <c r="NX16" s="91"/>
      <c r="NY16" s="91"/>
      <c r="NZ16" s="91"/>
      <c r="OA16" s="91"/>
      <c r="OB16" s="91"/>
      <c r="OC16" s="91"/>
      <c r="OD16" s="91"/>
      <c r="OE16" s="91"/>
      <c r="OF16" s="91"/>
      <c r="OG16" s="91"/>
      <c r="OH16" s="91"/>
      <c r="OI16" s="91"/>
      <c r="OJ16" s="91"/>
      <c r="OK16" s="91"/>
      <c r="OL16" s="91"/>
      <c r="OM16" s="91"/>
      <c r="ON16" s="91"/>
      <c r="OO16" s="91"/>
      <c r="OP16" s="91"/>
      <c r="OQ16" s="91"/>
      <c r="OR16" s="91"/>
      <c r="OS16" s="91"/>
      <c r="OT16" s="91"/>
      <c r="OU16" s="91"/>
      <c r="OV16" s="91"/>
      <c r="OW16" s="91"/>
      <c r="OX16" s="91"/>
      <c r="OY16" s="91"/>
      <c r="OZ16" s="91"/>
      <c r="PA16" s="91"/>
      <c r="PB16" s="91"/>
      <c r="PC16" s="91"/>
      <c r="PD16" s="91"/>
      <c r="PE16" s="91"/>
      <c r="PF16" s="91"/>
      <c r="PG16" s="91"/>
      <c r="PH16" s="91"/>
      <c r="PI16" s="91"/>
      <c r="PJ16" s="91"/>
      <c r="PK16" s="91"/>
      <c r="PL16" s="91"/>
      <c r="PM16" s="91"/>
      <c r="PN16" s="91"/>
      <c r="PO16" s="91"/>
      <c r="PP16" s="91"/>
      <c r="PQ16" s="91"/>
      <c r="PR16" s="91"/>
      <c r="PS16" s="91"/>
      <c r="PT16" s="91"/>
      <c r="PU16" s="91"/>
      <c r="PV16" s="91"/>
      <c r="PW16" s="91"/>
      <c r="PX16" s="91"/>
      <c r="PY16" s="91"/>
      <c r="PZ16" s="91"/>
      <c r="QA16" s="91"/>
      <c r="QB16" s="91"/>
      <c r="QC16" s="91"/>
      <c r="QD16" s="91"/>
      <c r="QE16" s="91"/>
      <c r="QF16" s="91"/>
      <c r="QG16" s="91"/>
      <c r="QH16" s="91"/>
      <c r="QI16" s="91"/>
      <c r="QJ16" s="91"/>
      <c r="QK16" s="91"/>
      <c r="QL16" s="91"/>
      <c r="QM16" s="91"/>
      <c r="QN16" s="91"/>
      <c r="QO16" s="91"/>
      <c r="QP16" s="91"/>
      <c r="QQ16" s="91"/>
      <c r="QR16" s="91"/>
      <c r="QS16" s="91"/>
      <c r="QT16" s="91"/>
      <c r="QU16" s="91"/>
      <c r="QV16" s="91"/>
      <c r="QW16" s="91"/>
      <c r="QX16" s="91"/>
      <c r="QY16" s="91"/>
      <c r="QZ16" s="91"/>
      <c r="RA16" s="91"/>
      <c r="RB16" s="91"/>
      <c r="RC16" s="91"/>
      <c r="RD16" s="91"/>
      <c r="RE16" s="91"/>
      <c r="RF16" s="91"/>
      <c r="RG16" s="91"/>
      <c r="RH16" s="91"/>
      <c r="RI16" s="91"/>
      <c r="RJ16" s="91"/>
      <c r="RK16" s="91"/>
      <c r="RL16" s="91"/>
      <c r="RM16" s="91"/>
      <c r="RN16" s="91"/>
      <c r="RO16" s="91"/>
      <c r="RP16" s="91"/>
      <c r="RQ16" s="91"/>
      <c r="RR16" s="91"/>
      <c r="RS16" s="91"/>
      <c r="RT16" s="91"/>
      <c r="RU16" s="91"/>
      <c r="RV16" s="91"/>
      <c r="RW16" s="91"/>
      <c r="RX16" s="91"/>
      <c r="RY16" s="91"/>
      <c r="RZ16" s="91"/>
      <c r="SA16" s="91"/>
      <c r="SB16" s="91"/>
      <c r="SC16" s="91"/>
      <c r="SD16" s="91"/>
      <c r="SE16" s="91"/>
      <c r="SF16" s="91"/>
      <c r="SG16" s="91"/>
      <c r="SH16" s="91"/>
      <c r="SI16" s="91"/>
      <c r="SJ16" s="91"/>
      <c r="SK16" s="91"/>
      <c r="SL16" s="91"/>
      <c r="SM16" s="91"/>
      <c r="SN16" s="91"/>
      <c r="SO16" s="91"/>
      <c r="SP16" s="91"/>
      <c r="SQ16" s="91"/>
      <c r="SR16" s="91"/>
      <c r="SS16" s="91"/>
      <c r="ST16" s="91"/>
      <c r="SU16" s="91"/>
      <c r="SV16" s="91"/>
      <c r="SW16" s="91"/>
      <c r="SX16" s="91"/>
      <c r="SY16" s="91"/>
      <c r="SZ16" s="91"/>
      <c r="TA16" s="91"/>
      <c r="TB16" s="91"/>
      <c r="TC16" s="91"/>
      <c r="TD16" s="91"/>
      <c r="TE16" s="91"/>
      <c r="TF16" s="91"/>
      <c r="TG16" s="91"/>
      <c r="TH16" s="91"/>
      <c r="TI16" s="91"/>
      <c r="TJ16" s="91"/>
      <c r="TK16" s="91"/>
      <c r="TL16" s="91"/>
      <c r="TM16" s="91"/>
      <c r="TN16" s="91"/>
      <c r="TO16" s="91"/>
      <c r="TP16" s="91"/>
      <c r="TQ16" s="91"/>
      <c r="TR16" s="91"/>
      <c r="TS16" s="91"/>
      <c r="TT16" s="91"/>
      <c r="TU16" s="91"/>
      <c r="TV16" s="91"/>
      <c r="TW16" s="91"/>
      <c r="TX16" s="91"/>
      <c r="TY16" s="91"/>
      <c r="TZ16" s="91"/>
      <c r="UA16" s="91"/>
      <c r="UB16" s="91"/>
      <c r="UC16" s="91"/>
      <c r="UD16" s="91"/>
      <c r="UE16" s="91"/>
      <c r="UF16" s="91"/>
      <c r="UG16" s="91"/>
      <c r="UH16" s="91"/>
      <c r="UI16" s="91"/>
      <c r="UJ16" s="91"/>
      <c r="UK16" s="91"/>
      <c r="UL16" s="91"/>
      <c r="UM16" s="91"/>
      <c r="UN16" s="91"/>
      <c r="UO16" s="91"/>
      <c r="UP16" s="91"/>
      <c r="UQ16" s="91"/>
      <c r="UR16" s="91"/>
      <c r="US16" s="91"/>
      <c r="UT16" s="91"/>
      <c r="UU16" s="91"/>
      <c r="UV16" s="91"/>
      <c r="UW16" s="91"/>
      <c r="UX16" s="91"/>
      <c r="UY16" s="91"/>
      <c r="UZ16" s="91"/>
      <c r="VA16" s="91"/>
      <c r="VB16" s="91"/>
      <c r="VC16" s="91"/>
      <c r="VD16" s="91"/>
      <c r="VE16" s="91"/>
      <c r="VF16" s="91"/>
      <c r="VG16" s="91"/>
      <c r="VH16" s="91"/>
      <c r="VI16" s="91"/>
      <c r="VJ16" s="91"/>
      <c r="VK16" s="91"/>
      <c r="VL16" s="91"/>
      <c r="VM16" s="91"/>
      <c r="VN16" s="91"/>
      <c r="VO16" s="91"/>
      <c r="VP16" s="91"/>
      <c r="VQ16" s="91"/>
      <c r="VR16" s="91"/>
      <c r="VS16" s="91"/>
      <c r="VT16" s="91"/>
      <c r="VU16" s="91"/>
      <c r="VV16" s="91"/>
      <c r="VW16" s="91"/>
      <c r="VX16" s="91"/>
      <c r="VY16" s="91"/>
      <c r="VZ16" s="91"/>
      <c r="WA16" s="91"/>
      <c r="WB16" s="91"/>
      <c r="WC16" s="91"/>
      <c r="WD16" s="91"/>
      <c r="WE16" s="91"/>
      <c r="WF16" s="91"/>
      <c r="WG16" s="91"/>
      <c r="WH16" s="91"/>
      <c r="WI16" s="91"/>
      <c r="WJ16" s="91"/>
      <c r="WK16" s="91"/>
      <c r="WL16" s="91"/>
      <c r="WM16" s="91"/>
      <c r="WN16" s="91"/>
      <c r="WO16" s="91"/>
      <c r="WP16" s="91"/>
      <c r="WQ16" s="91"/>
      <c r="WR16" s="91"/>
      <c r="WS16" s="91"/>
      <c r="WT16" s="91"/>
      <c r="WU16" s="91"/>
      <c r="WV16" s="91"/>
      <c r="WW16" s="91"/>
      <c r="WX16" s="91"/>
      <c r="WY16" s="91"/>
      <c r="WZ16" s="91"/>
      <c r="XA16" s="91"/>
      <c r="XB16" s="91"/>
      <c r="XC16" s="91"/>
      <c r="XD16" s="91"/>
      <c r="XE16" s="91"/>
      <c r="XF16" s="91"/>
      <c r="XG16" s="91"/>
      <c r="XH16" s="91"/>
      <c r="XI16" s="91"/>
      <c r="XJ16" s="91"/>
      <c r="XK16" s="91"/>
      <c r="XL16" s="91"/>
      <c r="XM16" s="91"/>
      <c r="XN16" s="91"/>
      <c r="XO16" s="91"/>
      <c r="XP16" s="91"/>
      <c r="XQ16" s="91"/>
      <c r="XR16" s="91"/>
      <c r="XS16" s="91"/>
      <c r="XT16" s="91"/>
      <c r="XU16" s="91"/>
      <c r="XV16" s="91"/>
      <c r="XW16" s="91"/>
      <c r="XX16" s="91"/>
      <c r="XY16" s="91"/>
      <c r="XZ16" s="91"/>
      <c r="YA16" s="91"/>
      <c r="YB16" s="91"/>
      <c r="YC16" s="91"/>
      <c r="YD16" s="91"/>
      <c r="YE16" s="91"/>
      <c r="YF16" s="91"/>
      <c r="YG16" s="91"/>
      <c r="YH16" s="91"/>
      <c r="YI16" s="91"/>
      <c r="YJ16" s="91"/>
      <c r="YK16" s="91"/>
      <c r="YL16" s="91"/>
      <c r="YM16" s="91"/>
      <c r="YN16" s="91"/>
      <c r="YO16" s="91"/>
      <c r="YP16" s="91"/>
      <c r="YQ16" s="91"/>
      <c r="YR16" s="91"/>
      <c r="YS16" s="91"/>
      <c r="YT16" s="91"/>
      <c r="YU16" s="91"/>
      <c r="YV16" s="91"/>
      <c r="YW16" s="91"/>
      <c r="YX16" s="91"/>
      <c r="YY16" s="91"/>
      <c r="YZ16" s="91"/>
      <c r="ZA16" s="91"/>
      <c r="ZB16" s="91"/>
      <c r="ZC16" s="91"/>
      <c r="ZD16" s="91"/>
      <c r="ZE16" s="91"/>
      <c r="ZF16" s="91"/>
      <c r="ZG16" s="91"/>
      <c r="ZH16" s="91"/>
      <c r="ZI16" s="91"/>
      <c r="ZJ16" s="91"/>
      <c r="ZK16" s="91"/>
      <c r="ZL16" s="91"/>
      <c r="ZM16" s="91"/>
      <c r="ZN16" s="91"/>
      <c r="ZO16" s="91"/>
      <c r="ZP16" s="91"/>
      <c r="ZQ16" s="91"/>
      <c r="ZR16" s="91"/>
      <c r="ZS16" s="91"/>
      <c r="ZT16" s="91"/>
      <c r="ZU16" s="91"/>
      <c r="ZV16" s="91"/>
      <c r="ZW16" s="91"/>
      <c r="ZX16" s="91"/>
      <c r="ZY16" s="91"/>
      <c r="ZZ16" s="91"/>
      <c r="AAA16" s="91"/>
      <c r="AAB16" s="91"/>
      <c r="AAC16" s="91"/>
      <c r="AAD16" s="91"/>
      <c r="AAE16" s="91"/>
      <c r="AAF16" s="91"/>
      <c r="AAG16" s="91"/>
      <c r="AAH16" s="91"/>
      <c r="AAI16" s="91"/>
      <c r="AAJ16" s="91"/>
      <c r="AAK16" s="91"/>
      <c r="AAL16" s="91"/>
      <c r="AAM16" s="91"/>
      <c r="AAN16" s="91"/>
      <c r="AAO16" s="91"/>
      <c r="AAP16" s="91"/>
      <c r="AAQ16" s="91"/>
      <c r="AAR16" s="91"/>
      <c r="AAS16" s="91"/>
      <c r="AAT16" s="91"/>
      <c r="AAU16" s="91"/>
      <c r="AAV16" s="91"/>
      <c r="AAW16" s="91"/>
      <c r="AAX16" s="91"/>
      <c r="AAY16" s="91"/>
      <c r="AAZ16" s="91"/>
      <c r="ABA16" s="91"/>
      <c r="ABB16" s="91"/>
      <c r="ABC16" s="91"/>
      <c r="ABD16" s="91"/>
      <c r="ABE16" s="91"/>
      <c r="ABF16" s="91"/>
      <c r="ABG16" s="91"/>
      <c r="ABH16" s="91"/>
      <c r="ABI16" s="91"/>
      <c r="ABJ16" s="91"/>
      <c r="ABK16" s="91"/>
      <c r="ABL16" s="91"/>
      <c r="ABM16" s="91"/>
      <c r="ABN16" s="91"/>
      <c r="ABO16" s="91"/>
      <c r="ABP16" s="91"/>
      <c r="ABQ16" s="91"/>
      <c r="ABR16" s="91"/>
      <c r="ABS16" s="91"/>
      <c r="ABT16" s="91"/>
      <c r="ABU16" s="91"/>
      <c r="ABV16" s="91"/>
      <c r="ABW16" s="91"/>
      <c r="ABX16" s="91"/>
      <c r="ABY16" s="91"/>
      <c r="ABZ16" s="91"/>
      <c r="ACA16" s="91"/>
      <c r="ACB16" s="91"/>
      <c r="ACC16" s="91"/>
      <c r="ACD16" s="91"/>
      <c r="ACE16" s="91"/>
      <c r="ACF16" s="91"/>
      <c r="ACG16" s="91"/>
      <c r="ACH16" s="91"/>
      <c r="ACI16" s="91"/>
      <c r="ACJ16" s="91"/>
      <c r="ACK16" s="91"/>
      <c r="ACL16" s="91"/>
      <c r="ACM16" s="91"/>
      <c r="ACN16" s="91"/>
      <c r="ACO16" s="91"/>
      <c r="ACP16" s="91"/>
      <c r="ACQ16" s="91"/>
      <c r="ACR16" s="91"/>
      <c r="ACS16" s="91"/>
      <c r="ACT16" s="91"/>
      <c r="ACU16" s="91"/>
      <c r="ACV16" s="91"/>
      <c r="ACW16" s="91"/>
      <c r="ACX16" s="91"/>
      <c r="ACY16" s="91"/>
      <c r="ACZ16" s="91"/>
      <c r="ADA16" s="91"/>
      <c r="ADB16" s="91"/>
      <c r="ADC16" s="91"/>
      <c r="ADD16" s="91"/>
      <c r="ADE16" s="91"/>
      <c r="ADF16" s="91"/>
      <c r="ADG16" s="91"/>
      <c r="ADH16" s="91"/>
      <c r="ADI16" s="91"/>
      <c r="ADJ16" s="91"/>
      <c r="ADK16" s="91"/>
      <c r="ADL16" s="91"/>
      <c r="ADM16" s="91"/>
      <c r="ADN16" s="91"/>
      <c r="ADO16" s="91"/>
      <c r="ADP16" s="91"/>
      <c r="ADQ16" s="91"/>
      <c r="ADR16" s="91"/>
      <c r="ADS16" s="91"/>
      <c r="ADT16" s="91"/>
      <c r="ADU16" s="91"/>
      <c r="ADV16" s="91"/>
      <c r="ADW16" s="91"/>
      <c r="ADX16" s="91"/>
      <c r="ADY16" s="91"/>
      <c r="ADZ16" s="91"/>
      <c r="AEA16" s="91"/>
      <c r="AEB16" s="91"/>
      <c r="AEC16" s="91"/>
      <c r="AED16" s="91"/>
      <c r="AEE16" s="91"/>
      <c r="AEF16" s="91"/>
      <c r="AEG16" s="91"/>
      <c r="AEH16" s="91"/>
      <c r="AEI16" s="91"/>
      <c r="AEJ16" s="91"/>
      <c r="AEK16" s="91"/>
      <c r="AEL16" s="91"/>
      <c r="AEM16" s="91"/>
      <c r="AEN16" s="91"/>
      <c r="AEO16" s="91"/>
      <c r="AEP16" s="91"/>
      <c r="AEQ16" s="91"/>
      <c r="AER16" s="91"/>
      <c r="AES16" s="91"/>
      <c r="AET16" s="91"/>
      <c r="AEU16" s="91"/>
      <c r="AEV16" s="91"/>
      <c r="AEW16" s="91"/>
      <c r="AEX16" s="91"/>
      <c r="AEY16" s="91"/>
      <c r="AEZ16" s="91"/>
      <c r="AFA16" s="91"/>
      <c r="AFB16" s="91"/>
      <c r="AFC16" s="91"/>
      <c r="AFD16" s="91"/>
      <c r="AFE16" s="91"/>
      <c r="AFF16" s="91"/>
      <c r="AFG16" s="91"/>
      <c r="AFH16" s="91"/>
      <c r="AFI16" s="91"/>
      <c r="AFJ16" s="91"/>
      <c r="AFK16" s="91"/>
      <c r="AFL16" s="91"/>
      <c r="AFM16" s="91"/>
      <c r="AFN16" s="91"/>
      <c r="AFO16" s="91"/>
      <c r="AFP16" s="91"/>
      <c r="AFQ16" s="91"/>
      <c r="AFR16" s="91"/>
      <c r="AFS16" s="91"/>
      <c r="AFT16" s="91"/>
      <c r="AFU16" s="91"/>
      <c r="AFV16" s="91"/>
      <c r="AFW16" s="91"/>
      <c r="AFX16" s="91"/>
      <c r="AFY16" s="91"/>
      <c r="AFZ16" s="91"/>
      <c r="AGA16" s="91"/>
      <c r="AGB16" s="91"/>
      <c r="AGC16" s="91"/>
      <c r="AGD16" s="91"/>
      <c r="AGE16" s="91"/>
      <c r="AGF16" s="91"/>
      <c r="AGG16" s="91"/>
      <c r="AGH16" s="91"/>
      <c r="AGI16" s="91"/>
      <c r="AGJ16" s="91"/>
      <c r="AGK16" s="91"/>
      <c r="AGL16" s="91"/>
      <c r="AGM16" s="91"/>
      <c r="AGN16" s="91"/>
      <c r="AGO16" s="91"/>
      <c r="AGP16" s="91"/>
      <c r="AGQ16" s="91"/>
      <c r="AGR16" s="91"/>
      <c r="AGS16" s="91"/>
      <c r="AGT16" s="91"/>
      <c r="AGU16" s="91"/>
      <c r="AGV16" s="91"/>
      <c r="AGW16" s="91"/>
      <c r="AGX16" s="91"/>
      <c r="AGY16" s="91"/>
      <c r="AGZ16" s="91"/>
      <c r="AHA16" s="91"/>
      <c r="AHB16" s="91"/>
      <c r="AHC16" s="91"/>
      <c r="AHD16" s="91"/>
      <c r="AHE16" s="91"/>
      <c r="AHF16" s="91"/>
      <c r="AHG16" s="91"/>
      <c r="AHH16" s="91"/>
      <c r="AHI16" s="91"/>
      <c r="AHJ16" s="91"/>
      <c r="AHK16" s="91"/>
      <c r="AHL16" s="91"/>
      <c r="AHM16" s="91"/>
      <c r="AHN16" s="91"/>
      <c r="AHO16" s="91"/>
      <c r="AHP16" s="91"/>
      <c r="AHQ16" s="91"/>
      <c r="AHR16" s="91"/>
      <c r="AHS16" s="91"/>
      <c r="AHT16" s="91"/>
      <c r="AHU16" s="91"/>
      <c r="AHV16" s="91"/>
      <c r="AHW16" s="91"/>
      <c r="AHX16" s="91"/>
      <c r="AHY16" s="91"/>
      <c r="AHZ16" s="91"/>
      <c r="AIA16" s="91"/>
      <c r="AIB16" s="91"/>
      <c r="AIC16" s="91"/>
      <c r="AID16" s="91"/>
      <c r="AIE16" s="91"/>
      <c r="AIF16" s="91"/>
      <c r="AIG16" s="91"/>
      <c r="AIH16" s="91"/>
      <c r="AII16" s="91"/>
      <c r="AIJ16" s="91"/>
      <c r="AIK16" s="91"/>
      <c r="AIL16" s="91"/>
      <c r="AIM16" s="91"/>
      <c r="AIN16" s="91"/>
      <c r="AIO16" s="91"/>
      <c r="AIP16" s="91"/>
      <c r="AIQ16" s="91"/>
      <c r="AIR16" s="91"/>
      <c r="AIS16" s="91"/>
      <c r="AIT16" s="91"/>
      <c r="AIU16" s="91"/>
      <c r="AIV16" s="91"/>
      <c r="AIW16" s="91"/>
      <c r="AIX16" s="91"/>
      <c r="AIY16" s="91"/>
      <c r="AIZ16" s="91"/>
      <c r="AJA16" s="91"/>
      <c r="AJB16" s="91"/>
      <c r="AJC16" s="91"/>
      <c r="AJD16" s="91"/>
      <c r="AJE16" s="91"/>
      <c r="AJF16" s="91"/>
      <c r="AJG16" s="91"/>
      <c r="AJH16" s="91"/>
      <c r="AJI16" s="91"/>
      <c r="AJJ16" s="91"/>
      <c r="AJK16" s="91"/>
      <c r="AJL16" s="91"/>
      <c r="AJM16" s="91"/>
      <c r="AJN16" s="91"/>
      <c r="AJO16" s="91"/>
      <c r="AJP16" s="91"/>
      <c r="AJQ16" s="91"/>
      <c r="AJR16" s="91"/>
      <c r="AJS16" s="91"/>
      <c r="AJT16" s="91"/>
      <c r="AJU16" s="91"/>
      <c r="AJV16" s="91"/>
      <c r="AJW16" s="91"/>
      <c r="AJX16" s="91"/>
      <c r="AJY16" s="91"/>
      <c r="AJZ16" s="91"/>
      <c r="AKA16" s="91"/>
      <c r="AKB16" s="91"/>
      <c r="AKC16" s="91"/>
      <c r="AKD16" s="91"/>
      <c r="AKE16" s="91"/>
      <c r="AKF16" s="91"/>
      <c r="AKG16" s="91"/>
      <c r="AKH16" s="91"/>
      <c r="AKI16" s="91"/>
      <c r="AKJ16" s="91"/>
      <c r="AKK16" s="91"/>
      <c r="AKL16" s="91"/>
      <c r="AKM16" s="91"/>
      <c r="AKN16" s="91"/>
      <c r="AKO16" s="91"/>
      <c r="AKP16" s="91"/>
      <c r="AKQ16" s="91"/>
      <c r="AKR16" s="91"/>
      <c r="AKS16" s="91"/>
      <c r="AKT16" s="91"/>
      <c r="AKU16" s="91"/>
      <c r="AKV16" s="91"/>
      <c r="AKW16" s="91"/>
      <c r="AKX16" s="91"/>
      <c r="AKY16" s="91"/>
      <c r="AKZ16" s="91"/>
      <c r="ALA16" s="91"/>
      <c r="ALB16" s="91"/>
      <c r="ALC16" s="91"/>
      <c r="ALD16" s="91"/>
      <c r="ALE16" s="91"/>
      <c r="ALF16" s="91"/>
      <c r="ALG16" s="91"/>
      <c r="ALH16" s="91"/>
      <c r="ALI16" s="91"/>
      <c r="ALJ16" s="91"/>
      <c r="ALK16" s="91"/>
      <c r="ALL16" s="91"/>
      <c r="ALM16" s="91"/>
      <c r="ALN16" s="91"/>
      <c r="ALO16" s="91"/>
      <c r="ALP16" s="91"/>
      <c r="ALQ16" s="91"/>
      <c r="ALR16" s="91"/>
      <c r="ALS16" s="91"/>
      <c r="ALT16" s="91"/>
      <c r="ALU16" s="91"/>
      <c r="ALV16" s="91"/>
      <c r="ALW16" s="91"/>
      <c r="ALX16" s="91"/>
      <c r="ALY16" s="91"/>
      <c r="ALZ16" s="91"/>
      <c r="AMA16" s="91"/>
    </row>
    <row r="17" spans="1:1015" s="75" customFormat="1" ht="19.5" customHeight="1">
      <c r="A17" s="90" t="s">
        <v>410</v>
      </c>
      <c r="B17" s="86"/>
      <c r="C17" s="86">
        <v>5</v>
      </c>
      <c r="D17" s="87"/>
      <c r="E17" s="87"/>
      <c r="F17" s="87"/>
      <c r="G17" s="82"/>
      <c r="H17" s="84">
        <v>3</v>
      </c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  <c r="IN17" s="91"/>
      <c r="IO17" s="91"/>
      <c r="IP17" s="91"/>
      <c r="IQ17" s="91"/>
      <c r="IR17" s="91"/>
      <c r="IS17" s="91"/>
      <c r="IT17" s="91"/>
      <c r="IU17" s="91"/>
      <c r="IV17" s="91"/>
      <c r="IW17" s="91"/>
      <c r="IX17" s="91"/>
      <c r="IY17" s="91"/>
      <c r="IZ17" s="91"/>
      <c r="JA17" s="91"/>
      <c r="JB17" s="91"/>
      <c r="JC17" s="91"/>
      <c r="JD17" s="91"/>
      <c r="JE17" s="91"/>
      <c r="JF17" s="91"/>
      <c r="JG17" s="91"/>
      <c r="JH17" s="91"/>
      <c r="JI17" s="91"/>
      <c r="JJ17" s="91"/>
      <c r="JK17" s="91"/>
      <c r="JL17" s="91"/>
      <c r="JM17" s="91"/>
      <c r="JN17" s="91"/>
      <c r="JO17" s="91"/>
      <c r="JP17" s="91"/>
      <c r="JQ17" s="91"/>
      <c r="JR17" s="91"/>
      <c r="JS17" s="91"/>
      <c r="JT17" s="91"/>
      <c r="JU17" s="91"/>
      <c r="JV17" s="91"/>
      <c r="JW17" s="91"/>
      <c r="JX17" s="91"/>
      <c r="JY17" s="91"/>
      <c r="JZ17" s="91"/>
      <c r="KA17" s="91"/>
      <c r="KB17" s="91"/>
      <c r="KC17" s="91"/>
      <c r="KD17" s="91"/>
      <c r="KE17" s="91"/>
      <c r="KF17" s="91"/>
      <c r="KG17" s="91"/>
      <c r="KH17" s="91"/>
      <c r="KI17" s="91"/>
      <c r="KJ17" s="91"/>
      <c r="KK17" s="91"/>
      <c r="KL17" s="91"/>
      <c r="KM17" s="91"/>
      <c r="KN17" s="91"/>
      <c r="KO17" s="91"/>
      <c r="KP17" s="91"/>
      <c r="KQ17" s="91"/>
      <c r="KR17" s="91"/>
      <c r="KS17" s="91"/>
      <c r="KT17" s="91"/>
      <c r="KU17" s="91"/>
      <c r="KV17" s="91"/>
      <c r="KW17" s="91"/>
      <c r="KX17" s="91"/>
      <c r="KY17" s="91"/>
      <c r="KZ17" s="91"/>
      <c r="LA17" s="91"/>
      <c r="LB17" s="91"/>
      <c r="LC17" s="91"/>
      <c r="LD17" s="91"/>
      <c r="LE17" s="91"/>
      <c r="LF17" s="91"/>
      <c r="LG17" s="91"/>
      <c r="LH17" s="91"/>
      <c r="LI17" s="91"/>
      <c r="LJ17" s="91"/>
      <c r="LK17" s="91"/>
      <c r="LL17" s="91"/>
      <c r="LM17" s="91"/>
      <c r="LN17" s="91"/>
      <c r="LO17" s="91"/>
      <c r="LP17" s="91"/>
      <c r="LQ17" s="91"/>
      <c r="LR17" s="91"/>
      <c r="LS17" s="91"/>
      <c r="LT17" s="91"/>
      <c r="LU17" s="91"/>
      <c r="LV17" s="91"/>
      <c r="LW17" s="91"/>
      <c r="LX17" s="91"/>
      <c r="LY17" s="91"/>
      <c r="LZ17" s="91"/>
      <c r="MA17" s="91"/>
      <c r="MB17" s="91"/>
      <c r="MC17" s="91"/>
      <c r="MD17" s="91"/>
      <c r="ME17" s="91"/>
      <c r="MF17" s="91"/>
      <c r="MG17" s="91"/>
      <c r="MH17" s="91"/>
      <c r="MI17" s="91"/>
      <c r="MJ17" s="91"/>
      <c r="MK17" s="91"/>
      <c r="ML17" s="91"/>
      <c r="MM17" s="91"/>
      <c r="MN17" s="91"/>
      <c r="MO17" s="91"/>
      <c r="MP17" s="91"/>
      <c r="MQ17" s="91"/>
      <c r="MR17" s="91"/>
      <c r="MS17" s="91"/>
      <c r="MT17" s="91"/>
      <c r="MU17" s="91"/>
      <c r="MV17" s="91"/>
      <c r="MW17" s="91"/>
      <c r="MX17" s="91"/>
      <c r="MY17" s="91"/>
      <c r="MZ17" s="91"/>
      <c r="NA17" s="91"/>
      <c r="NB17" s="91"/>
      <c r="NC17" s="91"/>
      <c r="ND17" s="91"/>
      <c r="NE17" s="91"/>
      <c r="NF17" s="91"/>
      <c r="NG17" s="91"/>
      <c r="NH17" s="91"/>
      <c r="NI17" s="91"/>
      <c r="NJ17" s="91"/>
      <c r="NK17" s="91"/>
      <c r="NL17" s="91"/>
      <c r="NM17" s="91"/>
      <c r="NN17" s="91"/>
      <c r="NO17" s="91"/>
      <c r="NP17" s="91"/>
      <c r="NQ17" s="91"/>
      <c r="NR17" s="91"/>
      <c r="NS17" s="91"/>
      <c r="NT17" s="91"/>
      <c r="NU17" s="91"/>
      <c r="NV17" s="91"/>
      <c r="NW17" s="91"/>
      <c r="NX17" s="91"/>
      <c r="NY17" s="91"/>
      <c r="NZ17" s="91"/>
      <c r="OA17" s="91"/>
      <c r="OB17" s="91"/>
      <c r="OC17" s="91"/>
      <c r="OD17" s="91"/>
      <c r="OE17" s="91"/>
      <c r="OF17" s="91"/>
      <c r="OG17" s="91"/>
      <c r="OH17" s="91"/>
      <c r="OI17" s="91"/>
      <c r="OJ17" s="91"/>
      <c r="OK17" s="91"/>
      <c r="OL17" s="91"/>
      <c r="OM17" s="91"/>
      <c r="ON17" s="91"/>
      <c r="OO17" s="91"/>
      <c r="OP17" s="91"/>
      <c r="OQ17" s="91"/>
      <c r="OR17" s="91"/>
      <c r="OS17" s="91"/>
      <c r="OT17" s="91"/>
      <c r="OU17" s="91"/>
      <c r="OV17" s="91"/>
      <c r="OW17" s="91"/>
      <c r="OX17" s="91"/>
      <c r="OY17" s="91"/>
      <c r="OZ17" s="91"/>
      <c r="PA17" s="91"/>
      <c r="PB17" s="91"/>
      <c r="PC17" s="91"/>
      <c r="PD17" s="91"/>
      <c r="PE17" s="91"/>
      <c r="PF17" s="91"/>
      <c r="PG17" s="91"/>
      <c r="PH17" s="91"/>
      <c r="PI17" s="91"/>
      <c r="PJ17" s="91"/>
      <c r="PK17" s="91"/>
      <c r="PL17" s="91"/>
      <c r="PM17" s="91"/>
      <c r="PN17" s="91"/>
      <c r="PO17" s="91"/>
      <c r="PP17" s="91"/>
      <c r="PQ17" s="91"/>
      <c r="PR17" s="91"/>
      <c r="PS17" s="91"/>
      <c r="PT17" s="91"/>
      <c r="PU17" s="91"/>
      <c r="PV17" s="91"/>
      <c r="PW17" s="91"/>
      <c r="PX17" s="91"/>
      <c r="PY17" s="91"/>
      <c r="PZ17" s="91"/>
      <c r="QA17" s="91"/>
      <c r="QB17" s="91"/>
      <c r="QC17" s="91"/>
      <c r="QD17" s="91"/>
      <c r="QE17" s="91"/>
      <c r="QF17" s="91"/>
      <c r="QG17" s="91"/>
      <c r="QH17" s="91"/>
      <c r="QI17" s="91"/>
      <c r="QJ17" s="91"/>
      <c r="QK17" s="91"/>
      <c r="QL17" s="91"/>
      <c r="QM17" s="91"/>
      <c r="QN17" s="91"/>
      <c r="QO17" s="91"/>
      <c r="QP17" s="91"/>
      <c r="QQ17" s="91"/>
      <c r="QR17" s="91"/>
      <c r="QS17" s="91"/>
      <c r="QT17" s="91"/>
      <c r="QU17" s="91"/>
      <c r="QV17" s="91"/>
      <c r="QW17" s="91"/>
      <c r="QX17" s="91"/>
      <c r="QY17" s="91"/>
      <c r="QZ17" s="91"/>
      <c r="RA17" s="91"/>
      <c r="RB17" s="91"/>
      <c r="RC17" s="91"/>
      <c r="RD17" s="91"/>
      <c r="RE17" s="91"/>
      <c r="RF17" s="91"/>
      <c r="RG17" s="91"/>
      <c r="RH17" s="91"/>
      <c r="RI17" s="91"/>
      <c r="RJ17" s="91"/>
      <c r="RK17" s="91"/>
      <c r="RL17" s="91"/>
      <c r="RM17" s="91"/>
      <c r="RN17" s="91"/>
      <c r="RO17" s="91"/>
      <c r="RP17" s="91"/>
      <c r="RQ17" s="91"/>
      <c r="RR17" s="91"/>
      <c r="RS17" s="91"/>
      <c r="RT17" s="91"/>
      <c r="RU17" s="91"/>
      <c r="RV17" s="91"/>
      <c r="RW17" s="91"/>
      <c r="RX17" s="91"/>
      <c r="RY17" s="91"/>
      <c r="RZ17" s="91"/>
      <c r="SA17" s="91"/>
      <c r="SB17" s="91"/>
      <c r="SC17" s="91"/>
      <c r="SD17" s="91"/>
      <c r="SE17" s="91"/>
      <c r="SF17" s="91"/>
      <c r="SG17" s="91"/>
      <c r="SH17" s="91"/>
      <c r="SI17" s="91"/>
      <c r="SJ17" s="91"/>
      <c r="SK17" s="91"/>
      <c r="SL17" s="91"/>
      <c r="SM17" s="91"/>
      <c r="SN17" s="91"/>
      <c r="SO17" s="91"/>
      <c r="SP17" s="91"/>
      <c r="SQ17" s="91"/>
      <c r="SR17" s="91"/>
      <c r="SS17" s="91"/>
      <c r="ST17" s="91"/>
      <c r="SU17" s="91"/>
      <c r="SV17" s="91"/>
      <c r="SW17" s="91"/>
      <c r="SX17" s="91"/>
      <c r="SY17" s="91"/>
      <c r="SZ17" s="91"/>
      <c r="TA17" s="91"/>
      <c r="TB17" s="91"/>
      <c r="TC17" s="91"/>
      <c r="TD17" s="91"/>
      <c r="TE17" s="91"/>
      <c r="TF17" s="91"/>
      <c r="TG17" s="91"/>
      <c r="TH17" s="91"/>
      <c r="TI17" s="91"/>
      <c r="TJ17" s="91"/>
      <c r="TK17" s="91"/>
      <c r="TL17" s="91"/>
      <c r="TM17" s="91"/>
      <c r="TN17" s="91"/>
      <c r="TO17" s="91"/>
      <c r="TP17" s="91"/>
      <c r="TQ17" s="91"/>
      <c r="TR17" s="91"/>
      <c r="TS17" s="91"/>
      <c r="TT17" s="91"/>
      <c r="TU17" s="91"/>
      <c r="TV17" s="91"/>
      <c r="TW17" s="91"/>
      <c r="TX17" s="91"/>
      <c r="TY17" s="91"/>
      <c r="TZ17" s="91"/>
      <c r="UA17" s="91"/>
      <c r="UB17" s="91"/>
      <c r="UC17" s="91"/>
      <c r="UD17" s="91"/>
      <c r="UE17" s="91"/>
      <c r="UF17" s="91"/>
      <c r="UG17" s="91"/>
      <c r="UH17" s="91"/>
      <c r="UI17" s="91"/>
      <c r="UJ17" s="91"/>
      <c r="UK17" s="91"/>
      <c r="UL17" s="91"/>
      <c r="UM17" s="91"/>
      <c r="UN17" s="91"/>
      <c r="UO17" s="91"/>
      <c r="UP17" s="91"/>
      <c r="UQ17" s="91"/>
      <c r="UR17" s="91"/>
      <c r="US17" s="91"/>
      <c r="UT17" s="91"/>
      <c r="UU17" s="91"/>
      <c r="UV17" s="91"/>
      <c r="UW17" s="91"/>
      <c r="UX17" s="91"/>
      <c r="UY17" s="91"/>
      <c r="UZ17" s="91"/>
      <c r="VA17" s="91"/>
      <c r="VB17" s="91"/>
      <c r="VC17" s="91"/>
      <c r="VD17" s="91"/>
      <c r="VE17" s="91"/>
      <c r="VF17" s="91"/>
      <c r="VG17" s="91"/>
      <c r="VH17" s="91"/>
      <c r="VI17" s="91"/>
      <c r="VJ17" s="91"/>
      <c r="VK17" s="91"/>
      <c r="VL17" s="91"/>
      <c r="VM17" s="91"/>
      <c r="VN17" s="91"/>
      <c r="VO17" s="91"/>
      <c r="VP17" s="91"/>
      <c r="VQ17" s="91"/>
      <c r="VR17" s="91"/>
      <c r="VS17" s="91"/>
      <c r="VT17" s="91"/>
      <c r="VU17" s="91"/>
      <c r="VV17" s="91"/>
      <c r="VW17" s="91"/>
      <c r="VX17" s="91"/>
      <c r="VY17" s="91"/>
      <c r="VZ17" s="91"/>
      <c r="WA17" s="91"/>
      <c r="WB17" s="91"/>
      <c r="WC17" s="91"/>
      <c r="WD17" s="91"/>
      <c r="WE17" s="91"/>
      <c r="WF17" s="91"/>
      <c r="WG17" s="91"/>
      <c r="WH17" s="91"/>
      <c r="WI17" s="91"/>
      <c r="WJ17" s="91"/>
      <c r="WK17" s="91"/>
      <c r="WL17" s="91"/>
      <c r="WM17" s="91"/>
      <c r="WN17" s="91"/>
      <c r="WO17" s="91"/>
      <c r="WP17" s="91"/>
      <c r="WQ17" s="91"/>
      <c r="WR17" s="91"/>
      <c r="WS17" s="91"/>
      <c r="WT17" s="91"/>
      <c r="WU17" s="91"/>
      <c r="WV17" s="91"/>
      <c r="WW17" s="91"/>
      <c r="WX17" s="91"/>
      <c r="WY17" s="91"/>
      <c r="WZ17" s="91"/>
      <c r="XA17" s="91"/>
      <c r="XB17" s="91"/>
      <c r="XC17" s="91"/>
      <c r="XD17" s="91"/>
      <c r="XE17" s="91"/>
      <c r="XF17" s="91"/>
      <c r="XG17" s="91"/>
      <c r="XH17" s="91"/>
      <c r="XI17" s="91"/>
      <c r="XJ17" s="91"/>
      <c r="XK17" s="91"/>
      <c r="XL17" s="91"/>
      <c r="XM17" s="91"/>
      <c r="XN17" s="91"/>
      <c r="XO17" s="91"/>
      <c r="XP17" s="91"/>
      <c r="XQ17" s="91"/>
      <c r="XR17" s="91"/>
      <c r="XS17" s="91"/>
      <c r="XT17" s="91"/>
      <c r="XU17" s="91"/>
      <c r="XV17" s="91"/>
      <c r="XW17" s="91"/>
      <c r="XX17" s="91"/>
      <c r="XY17" s="91"/>
      <c r="XZ17" s="91"/>
      <c r="YA17" s="91"/>
      <c r="YB17" s="91"/>
      <c r="YC17" s="91"/>
      <c r="YD17" s="91"/>
      <c r="YE17" s="91"/>
      <c r="YF17" s="91"/>
      <c r="YG17" s="91"/>
      <c r="YH17" s="91"/>
      <c r="YI17" s="91"/>
      <c r="YJ17" s="91"/>
      <c r="YK17" s="91"/>
      <c r="YL17" s="91"/>
      <c r="YM17" s="91"/>
      <c r="YN17" s="91"/>
      <c r="YO17" s="91"/>
      <c r="YP17" s="91"/>
      <c r="YQ17" s="91"/>
      <c r="YR17" s="91"/>
      <c r="YS17" s="91"/>
      <c r="YT17" s="91"/>
      <c r="YU17" s="91"/>
      <c r="YV17" s="91"/>
      <c r="YW17" s="91"/>
      <c r="YX17" s="91"/>
      <c r="YY17" s="91"/>
      <c r="YZ17" s="91"/>
      <c r="ZA17" s="91"/>
      <c r="ZB17" s="91"/>
      <c r="ZC17" s="91"/>
      <c r="ZD17" s="91"/>
      <c r="ZE17" s="91"/>
      <c r="ZF17" s="91"/>
      <c r="ZG17" s="91"/>
      <c r="ZH17" s="91"/>
      <c r="ZI17" s="91"/>
      <c r="ZJ17" s="91"/>
      <c r="ZK17" s="91"/>
      <c r="ZL17" s="91"/>
      <c r="ZM17" s="91"/>
      <c r="ZN17" s="91"/>
      <c r="ZO17" s="91"/>
      <c r="ZP17" s="91"/>
      <c r="ZQ17" s="91"/>
      <c r="ZR17" s="91"/>
      <c r="ZS17" s="91"/>
      <c r="ZT17" s="91"/>
      <c r="ZU17" s="91"/>
      <c r="ZV17" s="91"/>
      <c r="ZW17" s="91"/>
      <c r="ZX17" s="91"/>
      <c r="ZY17" s="91"/>
      <c r="ZZ17" s="91"/>
      <c r="AAA17" s="91"/>
      <c r="AAB17" s="91"/>
      <c r="AAC17" s="91"/>
      <c r="AAD17" s="91"/>
      <c r="AAE17" s="91"/>
      <c r="AAF17" s="91"/>
      <c r="AAG17" s="91"/>
      <c r="AAH17" s="91"/>
      <c r="AAI17" s="91"/>
      <c r="AAJ17" s="91"/>
      <c r="AAK17" s="91"/>
      <c r="AAL17" s="91"/>
      <c r="AAM17" s="91"/>
      <c r="AAN17" s="91"/>
      <c r="AAO17" s="91"/>
      <c r="AAP17" s="91"/>
      <c r="AAQ17" s="91"/>
      <c r="AAR17" s="91"/>
      <c r="AAS17" s="91"/>
      <c r="AAT17" s="91"/>
      <c r="AAU17" s="91"/>
      <c r="AAV17" s="91"/>
      <c r="AAW17" s="91"/>
      <c r="AAX17" s="91"/>
      <c r="AAY17" s="91"/>
      <c r="AAZ17" s="91"/>
      <c r="ABA17" s="91"/>
      <c r="ABB17" s="91"/>
      <c r="ABC17" s="91"/>
      <c r="ABD17" s="91"/>
      <c r="ABE17" s="91"/>
      <c r="ABF17" s="91"/>
      <c r="ABG17" s="91"/>
      <c r="ABH17" s="91"/>
      <c r="ABI17" s="91"/>
      <c r="ABJ17" s="91"/>
      <c r="ABK17" s="91"/>
      <c r="ABL17" s="91"/>
      <c r="ABM17" s="91"/>
      <c r="ABN17" s="91"/>
      <c r="ABO17" s="91"/>
      <c r="ABP17" s="91"/>
      <c r="ABQ17" s="91"/>
      <c r="ABR17" s="91"/>
      <c r="ABS17" s="91"/>
      <c r="ABT17" s="91"/>
      <c r="ABU17" s="91"/>
      <c r="ABV17" s="91"/>
      <c r="ABW17" s="91"/>
      <c r="ABX17" s="91"/>
      <c r="ABY17" s="91"/>
      <c r="ABZ17" s="91"/>
      <c r="ACA17" s="91"/>
      <c r="ACB17" s="91"/>
      <c r="ACC17" s="91"/>
      <c r="ACD17" s="91"/>
      <c r="ACE17" s="91"/>
      <c r="ACF17" s="91"/>
      <c r="ACG17" s="91"/>
      <c r="ACH17" s="91"/>
      <c r="ACI17" s="91"/>
      <c r="ACJ17" s="91"/>
      <c r="ACK17" s="91"/>
      <c r="ACL17" s="91"/>
      <c r="ACM17" s="91"/>
      <c r="ACN17" s="91"/>
      <c r="ACO17" s="91"/>
      <c r="ACP17" s="91"/>
      <c r="ACQ17" s="91"/>
      <c r="ACR17" s="91"/>
      <c r="ACS17" s="91"/>
      <c r="ACT17" s="91"/>
      <c r="ACU17" s="91"/>
      <c r="ACV17" s="91"/>
      <c r="ACW17" s="91"/>
      <c r="ACX17" s="91"/>
      <c r="ACY17" s="91"/>
      <c r="ACZ17" s="91"/>
      <c r="ADA17" s="91"/>
      <c r="ADB17" s="91"/>
      <c r="ADC17" s="91"/>
      <c r="ADD17" s="91"/>
      <c r="ADE17" s="91"/>
      <c r="ADF17" s="91"/>
      <c r="ADG17" s="91"/>
      <c r="ADH17" s="91"/>
      <c r="ADI17" s="91"/>
      <c r="ADJ17" s="91"/>
      <c r="ADK17" s="91"/>
      <c r="ADL17" s="91"/>
      <c r="ADM17" s="91"/>
      <c r="ADN17" s="91"/>
      <c r="ADO17" s="91"/>
      <c r="ADP17" s="91"/>
      <c r="ADQ17" s="91"/>
      <c r="ADR17" s="91"/>
      <c r="ADS17" s="91"/>
      <c r="ADT17" s="91"/>
      <c r="ADU17" s="91"/>
      <c r="ADV17" s="91"/>
      <c r="ADW17" s="91"/>
      <c r="ADX17" s="91"/>
      <c r="ADY17" s="91"/>
      <c r="ADZ17" s="91"/>
      <c r="AEA17" s="91"/>
      <c r="AEB17" s="91"/>
      <c r="AEC17" s="91"/>
      <c r="AED17" s="91"/>
      <c r="AEE17" s="91"/>
      <c r="AEF17" s="91"/>
      <c r="AEG17" s="91"/>
      <c r="AEH17" s="91"/>
      <c r="AEI17" s="91"/>
      <c r="AEJ17" s="91"/>
      <c r="AEK17" s="91"/>
      <c r="AEL17" s="91"/>
      <c r="AEM17" s="91"/>
      <c r="AEN17" s="91"/>
      <c r="AEO17" s="91"/>
      <c r="AEP17" s="91"/>
      <c r="AEQ17" s="91"/>
      <c r="AER17" s="91"/>
      <c r="AES17" s="91"/>
      <c r="AET17" s="91"/>
      <c r="AEU17" s="91"/>
      <c r="AEV17" s="91"/>
      <c r="AEW17" s="91"/>
      <c r="AEX17" s="91"/>
      <c r="AEY17" s="91"/>
      <c r="AEZ17" s="91"/>
      <c r="AFA17" s="91"/>
      <c r="AFB17" s="91"/>
      <c r="AFC17" s="91"/>
      <c r="AFD17" s="91"/>
      <c r="AFE17" s="91"/>
      <c r="AFF17" s="91"/>
      <c r="AFG17" s="91"/>
      <c r="AFH17" s="91"/>
      <c r="AFI17" s="91"/>
      <c r="AFJ17" s="91"/>
      <c r="AFK17" s="91"/>
      <c r="AFL17" s="91"/>
      <c r="AFM17" s="91"/>
      <c r="AFN17" s="91"/>
      <c r="AFO17" s="91"/>
      <c r="AFP17" s="91"/>
      <c r="AFQ17" s="91"/>
      <c r="AFR17" s="91"/>
      <c r="AFS17" s="91"/>
      <c r="AFT17" s="91"/>
      <c r="AFU17" s="91"/>
      <c r="AFV17" s="91"/>
      <c r="AFW17" s="91"/>
      <c r="AFX17" s="91"/>
      <c r="AFY17" s="91"/>
      <c r="AFZ17" s="91"/>
      <c r="AGA17" s="91"/>
      <c r="AGB17" s="91"/>
      <c r="AGC17" s="91"/>
      <c r="AGD17" s="91"/>
      <c r="AGE17" s="91"/>
      <c r="AGF17" s="91"/>
      <c r="AGG17" s="91"/>
      <c r="AGH17" s="91"/>
      <c r="AGI17" s="91"/>
      <c r="AGJ17" s="91"/>
      <c r="AGK17" s="91"/>
      <c r="AGL17" s="91"/>
      <c r="AGM17" s="91"/>
      <c r="AGN17" s="91"/>
      <c r="AGO17" s="91"/>
      <c r="AGP17" s="91"/>
      <c r="AGQ17" s="91"/>
      <c r="AGR17" s="91"/>
      <c r="AGS17" s="91"/>
      <c r="AGT17" s="91"/>
      <c r="AGU17" s="91"/>
      <c r="AGV17" s="91"/>
      <c r="AGW17" s="91"/>
      <c r="AGX17" s="91"/>
      <c r="AGY17" s="91"/>
      <c r="AGZ17" s="91"/>
      <c r="AHA17" s="91"/>
      <c r="AHB17" s="91"/>
      <c r="AHC17" s="91"/>
      <c r="AHD17" s="91"/>
      <c r="AHE17" s="91"/>
      <c r="AHF17" s="91"/>
      <c r="AHG17" s="91"/>
      <c r="AHH17" s="91"/>
      <c r="AHI17" s="91"/>
      <c r="AHJ17" s="91"/>
      <c r="AHK17" s="91"/>
      <c r="AHL17" s="91"/>
      <c r="AHM17" s="91"/>
      <c r="AHN17" s="91"/>
      <c r="AHO17" s="91"/>
      <c r="AHP17" s="91"/>
      <c r="AHQ17" s="91"/>
      <c r="AHR17" s="91"/>
      <c r="AHS17" s="91"/>
      <c r="AHT17" s="91"/>
      <c r="AHU17" s="91"/>
      <c r="AHV17" s="91"/>
      <c r="AHW17" s="91"/>
      <c r="AHX17" s="91"/>
      <c r="AHY17" s="91"/>
      <c r="AHZ17" s="91"/>
      <c r="AIA17" s="91"/>
      <c r="AIB17" s="91"/>
      <c r="AIC17" s="91"/>
      <c r="AID17" s="91"/>
      <c r="AIE17" s="91"/>
      <c r="AIF17" s="91"/>
      <c r="AIG17" s="91"/>
      <c r="AIH17" s="91"/>
      <c r="AII17" s="91"/>
      <c r="AIJ17" s="91"/>
      <c r="AIK17" s="91"/>
      <c r="AIL17" s="91"/>
      <c r="AIM17" s="91"/>
      <c r="AIN17" s="91"/>
      <c r="AIO17" s="91"/>
      <c r="AIP17" s="91"/>
      <c r="AIQ17" s="91"/>
      <c r="AIR17" s="91"/>
      <c r="AIS17" s="91"/>
      <c r="AIT17" s="91"/>
      <c r="AIU17" s="91"/>
      <c r="AIV17" s="91"/>
      <c r="AIW17" s="91"/>
      <c r="AIX17" s="91"/>
      <c r="AIY17" s="91"/>
      <c r="AIZ17" s="91"/>
      <c r="AJA17" s="91"/>
      <c r="AJB17" s="91"/>
      <c r="AJC17" s="91"/>
      <c r="AJD17" s="91"/>
      <c r="AJE17" s="91"/>
      <c r="AJF17" s="91"/>
      <c r="AJG17" s="91"/>
      <c r="AJH17" s="91"/>
      <c r="AJI17" s="91"/>
      <c r="AJJ17" s="91"/>
      <c r="AJK17" s="91"/>
      <c r="AJL17" s="91"/>
      <c r="AJM17" s="91"/>
      <c r="AJN17" s="91"/>
      <c r="AJO17" s="91"/>
      <c r="AJP17" s="91"/>
      <c r="AJQ17" s="91"/>
      <c r="AJR17" s="91"/>
      <c r="AJS17" s="91"/>
      <c r="AJT17" s="91"/>
      <c r="AJU17" s="91"/>
      <c r="AJV17" s="91"/>
      <c r="AJW17" s="91"/>
      <c r="AJX17" s="91"/>
      <c r="AJY17" s="91"/>
      <c r="AJZ17" s="91"/>
      <c r="AKA17" s="91"/>
      <c r="AKB17" s="91"/>
      <c r="AKC17" s="91"/>
      <c r="AKD17" s="91"/>
      <c r="AKE17" s="91"/>
      <c r="AKF17" s="91"/>
      <c r="AKG17" s="91"/>
      <c r="AKH17" s="91"/>
      <c r="AKI17" s="91"/>
      <c r="AKJ17" s="91"/>
      <c r="AKK17" s="91"/>
      <c r="AKL17" s="91"/>
      <c r="AKM17" s="91"/>
      <c r="AKN17" s="91"/>
      <c r="AKO17" s="91"/>
      <c r="AKP17" s="91"/>
      <c r="AKQ17" s="91"/>
      <c r="AKR17" s="91"/>
      <c r="AKS17" s="91"/>
      <c r="AKT17" s="91"/>
      <c r="AKU17" s="91"/>
      <c r="AKV17" s="91"/>
      <c r="AKW17" s="91"/>
      <c r="AKX17" s="91"/>
      <c r="AKY17" s="91"/>
      <c r="AKZ17" s="91"/>
      <c r="ALA17" s="91"/>
      <c r="ALB17" s="91"/>
      <c r="ALC17" s="91"/>
      <c r="ALD17" s="91"/>
      <c r="ALE17" s="91"/>
      <c r="ALF17" s="91"/>
      <c r="ALG17" s="91"/>
      <c r="ALH17" s="91"/>
      <c r="ALI17" s="91"/>
      <c r="ALJ17" s="91"/>
      <c r="ALK17" s="91"/>
      <c r="ALL17" s="91"/>
      <c r="ALM17" s="91"/>
      <c r="ALN17" s="91"/>
      <c r="ALO17" s="91"/>
      <c r="ALP17" s="91"/>
      <c r="ALQ17" s="91"/>
      <c r="ALR17" s="91"/>
      <c r="ALS17" s="91"/>
      <c r="ALT17" s="91"/>
      <c r="ALU17" s="91"/>
      <c r="ALV17" s="91"/>
      <c r="ALW17" s="91"/>
      <c r="ALX17" s="91"/>
      <c r="ALY17" s="91"/>
      <c r="ALZ17" s="91"/>
      <c r="AMA17" s="91"/>
    </row>
    <row r="18" spans="1:1015" s="75" customFormat="1" ht="30">
      <c r="A18" s="90" t="s">
        <v>411</v>
      </c>
      <c r="B18" s="86"/>
      <c r="C18" s="86"/>
      <c r="D18" s="87"/>
      <c r="E18" s="87"/>
      <c r="F18" s="87"/>
      <c r="G18" s="82">
        <v>4</v>
      </c>
      <c r="H18" s="84">
        <f>G18</f>
        <v>4</v>
      </c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/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/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  <c r="FL18" s="91"/>
      <c r="FM18" s="91"/>
      <c r="FN18" s="91"/>
      <c r="FO18" s="91"/>
      <c r="FP18" s="91"/>
      <c r="FQ18" s="91"/>
      <c r="FR18" s="91"/>
      <c r="FS18" s="91"/>
      <c r="FT18" s="91"/>
      <c r="FU18" s="91"/>
      <c r="FV18" s="91"/>
      <c r="FW18" s="91"/>
      <c r="FX18" s="91"/>
      <c r="FY18" s="91"/>
      <c r="FZ18" s="91"/>
      <c r="GA18" s="91"/>
      <c r="GB18" s="91"/>
      <c r="GC18" s="91"/>
      <c r="GD18" s="91"/>
      <c r="GE18" s="91"/>
      <c r="GF18" s="91"/>
      <c r="GG18" s="91"/>
      <c r="GH18" s="91"/>
      <c r="GI18" s="91"/>
      <c r="GJ18" s="91"/>
      <c r="GK18" s="91"/>
      <c r="GL18" s="91"/>
      <c r="GM18" s="91"/>
      <c r="GN18" s="91"/>
      <c r="GO18" s="91"/>
      <c r="GP18" s="91"/>
      <c r="GQ18" s="91"/>
      <c r="GR18" s="91"/>
      <c r="GS18" s="91"/>
      <c r="GT18" s="91"/>
      <c r="GU18" s="91"/>
      <c r="GV18" s="91"/>
      <c r="GW18" s="91"/>
      <c r="GX18" s="91"/>
      <c r="GY18" s="91"/>
      <c r="GZ18" s="91"/>
      <c r="HA18" s="91"/>
      <c r="HB18" s="91"/>
      <c r="HC18" s="91"/>
      <c r="HD18" s="91"/>
      <c r="HE18" s="91"/>
      <c r="HF18" s="91"/>
      <c r="HG18" s="91"/>
      <c r="HH18" s="91"/>
      <c r="HI18" s="91"/>
      <c r="HJ18" s="91"/>
      <c r="HK18" s="91"/>
      <c r="HL18" s="91"/>
      <c r="HM18" s="91"/>
      <c r="HN18" s="91"/>
      <c r="HO18" s="91"/>
      <c r="HP18" s="91"/>
      <c r="HQ18" s="91"/>
      <c r="HR18" s="91"/>
      <c r="HS18" s="91"/>
      <c r="HT18" s="91"/>
      <c r="HU18" s="91"/>
      <c r="HV18" s="91"/>
      <c r="HW18" s="91"/>
      <c r="HX18" s="91"/>
      <c r="HY18" s="91"/>
      <c r="HZ18" s="91"/>
      <c r="IA18" s="91"/>
      <c r="IB18" s="91"/>
      <c r="IC18" s="91"/>
      <c r="ID18" s="91"/>
      <c r="IE18" s="91"/>
      <c r="IF18" s="91"/>
      <c r="IG18" s="91"/>
      <c r="IH18" s="91"/>
      <c r="II18" s="91"/>
      <c r="IJ18" s="91"/>
      <c r="IK18" s="91"/>
      <c r="IL18" s="91"/>
      <c r="IM18" s="91"/>
      <c r="IN18" s="91"/>
      <c r="IO18" s="91"/>
      <c r="IP18" s="91"/>
      <c r="IQ18" s="91"/>
      <c r="IR18" s="91"/>
      <c r="IS18" s="91"/>
      <c r="IT18" s="91"/>
      <c r="IU18" s="91"/>
      <c r="IV18" s="91"/>
      <c r="IW18" s="91"/>
      <c r="IX18" s="91"/>
      <c r="IY18" s="91"/>
      <c r="IZ18" s="91"/>
      <c r="JA18" s="91"/>
      <c r="JB18" s="91"/>
      <c r="JC18" s="91"/>
      <c r="JD18" s="91"/>
      <c r="JE18" s="91"/>
      <c r="JF18" s="91"/>
      <c r="JG18" s="91"/>
      <c r="JH18" s="91"/>
      <c r="JI18" s="91"/>
      <c r="JJ18" s="91"/>
      <c r="JK18" s="91"/>
      <c r="JL18" s="91"/>
      <c r="JM18" s="91"/>
      <c r="JN18" s="91"/>
      <c r="JO18" s="91"/>
      <c r="JP18" s="91"/>
      <c r="JQ18" s="91"/>
      <c r="JR18" s="91"/>
      <c r="JS18" s="91"/>
      <c r="JT18" s="91"/>
      <c r="JU18" s="91"/>
      <c r="JV18" s="91"/>
      <c r="JW18" s="91"/>
      <c r="JX18" s="91"/>
      <c r="JY18" s="91"/>
      <c r="JZ18" s="91"/>
      <c r="KA18" s="91"/>
      <c r="KB18" s="91"/>
      <c r="KC18" s="91"/>
      <c r="KD18" s="91"/>
      <c r="KE18" s="91"/>
      <c r="KF18" s="91"/>
      <c r="KG18" s="91"/>
      <c r="KH18" s="91"/>
      <c r="KI18" s="91"/>
      <c r="KJ18" s="91"/>
      <c r="KK18" s="91"/>
      <c r="KL18" s="91"/>
      <c r="KM18" s="91"/>
      <c r="KN18" s="91"/>
      <c r="KO18" s="91"/>
      <c r="KP18" s="91"/>
      <c r="KQ18" s="91"/>
      <c r="KR18" s="91"/>
      <c r="KS18" s="91"/>
      <c r="KT18" s="91"/>
      <c r="KU18" s="91"/>
      <c r="KV18" s="91"/>
      <c r="KW18" s="91"/>
      <c r="KX18" s="91"/>
      <c r="KY18" s="91"/>
      <c r="KZ18" s="91"/>
      <c r="LA18" s="91"/>
      <c r="LB18" s="91"/>
      <c r="LC18" s="91"/>
      <c r="LD18" s="91"/>
      <c r="LE18" s="91"/>
      <c r="LF18" s="91"/>
      <c r="LG18" s="91"/>
      <c r="LH18" s="91"/>
      <c r="LI18" s="91"/>
      <c r="LJ18" s="91"/>
      <c r="LK18" s="91"/>
      <c r="LL18" s="91"/>
      <c r="LM18" s="91"/>
      <c r="LN18" s="91"/>
      <c r="LO18" s="91"/>
      <c r="LP18" s="91"/>
      <c r="LQ18" s="91"/>
      <c r="LR18" s="91"/>
      <c r="LS18" s="91"/>
      <c r="LT18" s="91"/>
      <c r="LU18" s="91"/>
      <c r="LV18" s="91"/>
      <c r="LW18" s="91"/>
      <c r="LX18" s="91"/>
      <c r="LY18" s="91"/>
      <c r="LZ18" s="91"/>
      <c r="MA18" s="91"/>
      <c r="MB18" s="91"/>
      <c r="MC18" s="91"/>
      <c r="MD18" s="91"/>
      <c r="ME18" s="91"/>
      <c r="MF18" s="91"/>
      <c r="MG18" s="91"/>
      <c r="MH18" s="91"/>
      <c r="MI18" s="91"/>
      <c r="MJ18" s="91"/>
      <c r="MK18" s="91"/>
      <c r="ML18" s="91"/>
      <c r="MM18" s="91"/>
      <c r="MN18" s="91"/>
      <c r="MO18" s="91"/>
      <c r="MP18" s="91"/>
      <c r="MQ18" s="91"/>
      <c r="MR18" s="91"/>
      <c r="MS18" s="91"/>
      <c r="MT18" s="91"/>
      <c r="MU18" s="91"/>
      <c r="MV18" s="91"/>
      <c r="MW18" s="91"/>
      <c r="MX18" s="91"/>
      <c r="MY18" s="91"/>
      <c r="MZ18" s="91"/>
      <c r="NA18" s="91"/>
      <c r="NB18" s="91"/>
      <c r="NC18" s="91"/>
      <c r="ND18" s="91"/>
      <c r="NE18" s="91"/>
      <c r="NF18" s="91"/>
      <c r="NG18" s="91"/>
      <c r="NH18" s="91"/>
      <c r="NI18" s="91"/>
      <c r="NJ18" s="91"/>
      <c r="NK18" s="91"/>
      <c r="NL18" s="91"/>
      <c r="NM18" s="91"/>
      <c r="NN18" s="91"/>
      <c r="NO18" s="91"/>
      <c r="NP18" s="91"/>
      <c r="NQ18" s="91"/>
      <c r="NR18" s="91"/>
      <c r="NS18" s="91"/>
      <c r="NT18" s="91"/>
      <c r="NU18" s="91"/>
      <c r="NV18" s="91"/>
      <c r="NW18" s="91"/>
      <c r="NX18" s="91"/>
      <c r="NY18" s="91"/>
      <c r="NZ18" s="91"/>
      <c r="OA18" s="91"/>
      <c r="OB18" s="91"/>
      <c r="OC18" s="91"/>
      <c r="OD18" s="91"/>
      <c r="OE18" s="91"/>
      <c r="OF18" s="91"/>
      <c r="OG18" s="91"/>
      <c r="OH18" s="91"/>
      <c r="OI18" s="91"/>
      <c r="OJ18" s="91"/>
      <c r="OK18" s="91"/>
      <c r="OL18" s="91"/>
      <c r="OM18" s="91"/>
      <c r="ON18" s="91"/>
      <c r="OO18" s="91"/>
      <c r="OP18" s="91"/>
      <c r="OQ18" s="91"/>
      <c r="OR18" s="91"/>
      <c r="OS18" s="91"/>
      <c r="OT18" s="91"/>
      <c r="OU18" s="91"/>
      <c r="OV18" s="91"/>
      <c r="OW18" s="91"/>
      <c r="OX18" s="91"/>
      <c r="OY18" s="91"/>
      <c r="OZ18" s="91"/>
      <c r="PA18" s="91"/>
      <c r="PB18" s="91"/>
      <c r="PC18" s="91"/>
      <c r="PD18" s="91"/>
      <c r="PE18" s="91"/>
      <c r="PF18" s="91"/>
      <c r="PG18" s="91"/>
      <c r="PH18" s="91"/>
      <c r="PI18" s="91"/>
      <c r="PJ18" s="91"/>
      <c r="PK18" s="91"/>
      <c r="PL18" s="91"/>
      <c r="PM18" s="91"/>
      <c r="PN18" s="91"/>
      <c r="PO18" s="91"/>
      <c r="PP18" s="91"/>
      <c r="PQ18" s="91"/>
      <c r="PR18" s="91"/>
      <c r="PS18" s="91"/>
      <c r="PT18" s="91"/>
      <c r="PU18" s="91"/>
      <c r="PV18" s="91"/>
      <c r="PW18" s="91"/>
      <c r="PX18" s="91"/>
      <c r="PY18" s="91"/>
      <c r="PZ18" s="91"/>
      <c r="QA18" s="91"/>
      <c r="QB18" s="91"/>
      <c r="QC18" s="91"/>
      <c r="QD18" s="91"/>
      <c r="QE18" s="91"/>
      <c r="QF18" s="91"/>
      <c r="QG18" s="91"/>
      <c r="QH18" s="91"/>
      <c r="QI18" s="91"/>
      <c r="QJ18" s="91"/>
      <c r="QK18" s="91"/>
      <c r="QL18" s="91"/>
      <c r="QM18" s="91"/>
      <c r="QN18" s="91"/>
      <c r="QO18" s="91"/>
      <c r="QP18" s="91"/>
      <c r="QQ18" s="91"/>
      <c r="QR18" s="91"/>
      <c r="QS18" s="91"/>
      <c r="QT18" s="91"/>
      <c r="QU18" s="91"/>
      <c r="QV18" s="91"/>
      <c r="QW18" s="91"/>
      <c r="QX18" s="91"/>
      <c r="QY18" s="91"/>
      <c r="QZ18" s="91"/>
      <c r="RA18" s="91"/>
      <c r="RB18" s="91"/>
      <c r="RC18" s="91"/>
      <c r="RD18" s="91"/>
      <c r="RE18" s="91"/>
      <c r="RF18" s="91"/>
      <c r="RG18" s="91"/>
      <c r="RH18" s="91"/>
      <c r="RI18" s="91"/>
      <c r="RJ18" s="91"/>
      <c r="RK18" s="91"/>
      <c r="RL18" s="91"/>
      <c r="RM18" s="91"/>
      <c r="RN18" s="91"/>
      <c r="RO18" s="91"/>
      <c r="RP18" s="91"/>
      <c r="RQ18" s="91"/>
      <c r="RR18" s="91"/>
      <c r="RS18" s="91"/>
      <c r="RT18" s="91"/>
      <c r="RU18" s="91"/>
      <c r="RV18" s="91"/>
      <c r="RW18" s="91"/>
      <c r="RX18" s="91"/>
      <c r="RY18" s="91"/>
      <c r="RZ18" s="91"/>
      <c r="SA18" s="91"/>
      <c r="SB18" s="91"/>
      <c r="SC18" s="91"/>
      <c r="SD18" s="91"/>
      <c r="SE18" s="91"/>
      <c r="SF18" s="91"/>
      <c r="SG18" s="91"/>
      <c r="SH18" s="91"/>
      <c r="SI18" s="91"/>
      <c r="SJ18" s="91"/>
      <c r="SK18" s="91"/>
      <c r="SL18" s="91"/>
      <c r="SM18" s="91"/>
      <c r="SN18" s="91"/>
      <c r="SO18" s="91"/>
      <c r="SP18" s="91"/>
      <c r="SQ18" s="91"/>
      <c r="SR18" s="91"/>
      <c r="SS18" s="91"/>
      <c r="ST18" s="91"/>
      <c r="SU18" s="91"/>
      <c r="SV18" s="91"/>
      <c r="SW18" s="91"/>
      <c r="SX18" s="91"/>
      <c r="SY18" s="91"/>
      <c r="SZ18" s="91"/>
      <c r="TA18" s="91"/>
      <c r="TB18" s="91"/>
      <c r="TC18" s="91"/>
      <c r="TD18" s="91"/>
      <c r="TE18" s="91"/>
      <c r="TF18" s="91"/>
      <c r="TG18" s="91"/>
      <c r="TH18" s="91"/>
      <c r="TI18" s="91"/>
      <c r="TJ18" s="91"/>
      <c r="TK18" s="91"/>
      <c r="TL18" s="91"/>
      <c r="TM18" s="91"/>
      <c r="TN18" s="91"/>
      <c r="TO18" s="91"/>
      <c r="TP18" s="91"/>
      <c r="TQ18" s="91"/>
      <c r="TR18" s="91"/>
      <c r="TS18" s="91"/>
      <c r="TT18" s="91"/>
      <c r="TU18" s="91"/>
      <c r="TV18" s="91"/>
      <c r="TW18" s="91"/>
      <c r="TX18" s="91"/>
      <c r="TY18" s="91"/>
      <c r="TZ18" s="91"/>
      <c r="UA18" s="91"/>
      <c r="UB18" s="91"/>
      <c r="UC18" s="91"/>
      <c r="UD18" s="91"/>
      <c r="UE18" s="91"/>
      <c r="UF18" s="91"/>
      <c r="UG18" s="91"/>
      <c r="UH18" s="91"/>
      <c r="UI18" s="91"/>
      <c r="UJ18" s="91"/>
      <c r="UK18" s="91"/>
      <c r="UL18" s="91"/>
      <c r="UM18" s="91"/>
      <c r="UN18" s="91"/>
      <c r="UO18" s="91"/>
      <c r="UP18" s="91"/>
      <c r="UQ18" s="91"/>
      <c r="UR18" s="91"/>
      <c r="US18" s="91"/>
      <c r="UT18" s="91"/>
      <c r="UU18" s="91"/>
      <c r="UV18" s="91"/>
      <c r="UW18" s="91"/>
      <c r="UX18" s="91"/>
      <c r="UY18" s="91"/>
      <c r="UZ18" s="91"/>
      <c r="VA18" s="91"/>
      <c r="VB18" s="91"/>
      <c r="VC18" s="91"/>
      <c r="VD18" s="91"/>
      <c r="VE18" s="91"/>
      <c r="VF18" s="91"/>
      <c r="VG18" s="91"/>
      <c r="VH18" s="91"/>
      <c r="VI18" s="91"/>
      <c r="VJ18" s="91"/>
      <c r="VK18" s="91"/>
      <c r="VL18" s="91"/>
      <c r="VM18" s="91"/>
      <c r="VN18" s="91"/>
      <c r="VO18" s="91"/>
      <c r="VP18" s="91"/>
      <c r="VQ18" s="91"/>
      <c r="VR18" s="91"/>
      <c r="VS18" s="91"/>
      <c r="VT18" s="91"/>
      <c r="VU18" s="91"/>
      <c r="VV18" s="91"/>
      <c r="VW18" s="91"/>
      <c r="VX18" s="91"/>
      <c r="VY18" s="91"/>
      <c r="VZ18" s="91"/>
      <c r="WA18" s="91"/>
      <c r="WB18" s="91"/>
      <c r="WC18" s="91"/>
      <c r="WD18" s="91"/>
      <c r="WE18" s="91"/>
      <c r="WF18" s="91"/>
      <c r="WG18" s="91"/>
      <c r="WH18" s="91"/>
      <c r="WI18" s="91"/>
      <c r="WJ18" s="91"/>
      <c r="WK18" s="91"/>
      <c r="WL18" s="91"/>
      <c r="WM18" s="91"/>
      <c r="WN18" s="91"/>
      <c r="WO18" s="91"/>
      <c r="WP18" s="91"/>
      <c r="WQ18" s="91"/>
      <c r="WR18" s="91"/>
      <c r="WS18" s="91"/>
      <c r="WT18" s="91"/>
      <c r="WU18" s="91"/>
      <c r="WV18" s="91"/>
      <c r="WW18" s="91"/>
      <c r="WX18" s="91"/>
      <c r="WY18" s="91"/>
      <c r="WZ18" s="91"/>
      <c r="XA18" s="91"/>
      <c r="XB18" s="91"/>
      <c r="XC18" s="91"/>
      <c r="XD18" s="91"/>
      <c r="XE18" s="91"/>
      <c r="XF18" s="91"/>
      <c r="XG18" s="91"/>
      <c r="XH18" s="91"/>
      <c r="XI18" s="91"/>
      <c r="XJ18" s="91"/>
      <c r="XK18" s="91"/>
      <c r="XL18" s="91"/>
      <c r="XM18" s="91"/>
      <c r="XN18" s="91"/>
      <c r="XO18" s="91"/>
      <c r="XP18" s="91"/>
      <c r="XQ18" s="91"/>
      <c r="XR18" s="91"/>
      <c r="XS18" s="91"/>
      <c r="XT18" s="91"/>
      <c r="XU18" s="91"/>
      <c r="XV18" s="91"/>
      <c r="XW18" s="91"/>
      <c r="XX18" s="91"/>
      <c r="XY18" s="91"/>
      <c r="XZ18" s="91"/>
      <c r="YA18" s="91"/>
      <c r="YB18" s="91"/>
      <c r="YC18" s="91"/>
      <c r="YD18" s="91"/>
      <c r="YE18" s="91"/>
      <c r="YF18" s="91"/>
      <c r="YG18" s="91"/>
      <c r="YH18" s="91"/>
      <c r="YI18" s="91"/>
      <c r="YJ18" s="91"/>
      <c r="YK18" s="91"/>
      <c r="YL18" s="91"/>
      <c r="YM18" s="91"/>
      <c r="YN18" s="91"/>
      <c r="YO18" s="91"/>
      <c r="YP18" s="91"/>
      <c r="YQ18" s="91"/>
      <c r="YR18" s="91"/>
      <c r="YS18" s="91"/>
      <c r="YT18" s="91"/>
      <c r="YU18" s="91"/>
      <c r="YV18" s="91"/>
      <c r="YW18" s="91"/>
      <c r="YX18" s="91"/>
      <c r="YY18" s="91"/>
      <c r="YZ18" s="91"/>
      <c r="ZA18" s="91"/>
      <c r="ZB18" s="91"/>
      <c r="ZC18" s="91"/>
      <c r="ZD18" s="91"/>
      <c r="ZE18" s="91"/>
      <c r="ZF18" s="91"/>
      <c r="ZG18" s="91"/>
      <c r="ZH18" s="91"/>
      <c r="ZI18" s="91"/>
      <c r="ZJ18" s="91"/>
      <c r="ZK18" s="91"/>
      <c r="ZL18" s="91"/>
      <c r="ZM18" s="91"/>
      <c r="ZN18" s="91"/>
      <c r="ZO18" s="91"/>
      <c r="ZP18" s="91"/>
      <c r="ZQ18" s="91"/>
      <c r="ZR18" s="91"/>
      <c r="ZS18" s="91"/>
      <c r="ZT18" s="91"/>
      <c r="ZU18" s="91"/>
      <c r="ZV18" s="91"/>
      <c r="ZW18" s="91"/>
      <c r="ZX18" s="91"/>
      <c r="ZY18" s="91"/>
      <c r="ZZ18" s="91"/>
      <c r="AAA18" s="91"/>
      <c r="AAB18" s="91"/>
      <c r="AAC18" s="91"/>
      <c r="AAD18" s="91"/>
      <c r="AAE18" s="91"/>
      <c r="AAF18" s="91"/>
      <c r="AAG18" s="91"/>
      <c r="AAH18" s="91"/>
      <c r="AAI18" s="91"/>
      <c r="AAJ18" s="91"/>
      <c r="AAK18" s="91"/>
      <c r="AAL18" s="91"/>
      <c r="AAM18" s="91"/>
      <c r="AAN18" s="91"/>
      <c r="AAO18" s="91"/>
      <c r="AAP18" s="91"/>
      <c r="AAQ18" s="91"/>
      <c r="AAR18" s="91"/>
      <c r="AAS18" s="91"/>
      <c r="AAT18" s="91"/>
      <c r="AAU18" s="91"/>
      <c r="AAV18" s="91"/>
      <c r="AAW18" s="91"/>
      <c r="AAX18" s="91"/>
      <c r="AAY18" s="91"/>
      <c r="AAZ18" s="91"/>
      <c r="ABA18" s="91"/>
      <c r="ABB18" s="91"/>
      <c r="ABC18" s="91"/>
      <c r="ABD18" s="91"/>
      <c r="ABE18" s="91"/>
      <c r="ABF18" s="91"/>
      <c r="ABG18" s="91"/>
      <c r="ABH18" s="91"/>
      <c r="ABI18" s="91"/>
      <c r="ABJ18" s="91"/>
      <c r="ABK18" s="91"/>
      <c r="ABL18" s="91"/>
      <c r="ABM18" s="91"/>
      <c r="ABN18" s="91"/>
      <c r="ABO18" s="91"/>
      <c r="ABP18" s="91"/>
      <c r="ABQ18" s="91"/>
      <c r="ABR18" s="91"/>
      <c r="ABS18" s="91"/>
      <c r="ABT18" s="91"/>
      <c r="ABU18" s="91"/>
      <c r="ABV18" s="91"/>
      <c r="ABW18" s="91"/>
      <c r="ABX18" s="91"/>
      <c r="ABY18" s="91"/>
      <c r="ABZ18" s="91"/>
      <c r="ACA18" s="91"/>
      <c r="ACB18" s="91"/>
      <c r="ACC18" s="91"/>
      <c r="ACD18" s="91"/>
      <c r="ACE18" s="91"/>
      <c r="ACF18" s="91"/>
      <c r="ACG18" s="91"/>
      <c r="ACH18" s="91"/>
      <c r="ACI18" s="91"/>
      <c r="ACJ18" s="91"/>
      <c r="ACK18" s="91"/>
      <c r="ACL18" s="91"/>
      <c r="ACM18" s="91"/>
      <c r="ACN18" s="91"/>
      <c r="ACO18" s="91"/>
      <c r="ACP18" s="91"/>
      <c r="ACQ18" s="91"/>
      <c r="ACR18" s="91"/>
      <c r="ACS18" s="91"/>
      <c r="ACT18" s="91"/>
      <c r="ACU18" s="91"/>
      <c r="ACV18" s="91"/>
      <c r="ACW18" s="91"/>
      <c r="ACX18" s="91"/>
      <c r="ACY18" s="91"/>
      <c r="ACZ18" s="91"/>
      <c r="ADA18" s="91"/>
      <c r="ADB18" s="91"/>
      <c r="ADC18" s="91"/>
      <c r="ADD18" s="91"/>
      <c r="ADE18" s="91"/>
      <c r="ADF18" s="91"/>
      <c r="ADG18" s="91"/>
      <c r="ADH18" s="91"/>
      <c r="ADI18" s="91"/>
      <c r="ADJ18" s="91"/>
      <c r="ADK18" s="91"/>
      <c r="ADL18" s="91"/>
      <c r="ADM18" s="91"/>
      <c r="ADN18" s="91"/>
      <c r="ADO18" s="91"/>
      <c r="ADP18" s="91"/>
      <c r="ADQ18" s="91"/>
      <c r="ADR18" s="91"/>
      <c r="ADS18" s="91"/>
      <c r="ADT18" s="91"/>
      <c r="ADU18" s="91"/>
      <c r="ADV18" s="91"/>
      <c r="ADW18" s="91"/>
      <c r="ADX18" s="91"/>
      <c r="ADY18" s="91"/>
      <c r="ADZ18" s="91"/>
      <c r="AEA18" s="91"/>
      <c r="AEB18" s="91"/>
      <c r="AEC18" s="91"/>
      <c r="AED18" s="91"/>
      <c r="AEE18" s="91"/>
      <c r="AEF18" s="91"/>
      <c r="AEG18" s="91"/>
      <c r="AEH18" s="91"/>
      <c r="AEI18" s="91"/>
      <c r="AEJ18" s="91"/>
      <c r="AEK18" s="91"/>
      <c r="AEL18" s="91"/>
      <c r="AEM18" s="91"/>
      <c r="AEN18" s="91"/>
      <c r="AEO18" s="91"/>
      <c r="AEP18" s="91"/>
      <c r="AEQ18" s="91"/>
      <c r="AER18" s="91"/>
      <c r="AES18" s="91"/>
      <c r="AET18" s="91"/>
      <c r="AEU18" s="91"/>
      <c r="AEV18" s="91"/>
      <c r="AEW18" s="91"/>
      <c r="AEX18" s="91"/>
      <c r="AEY18" s="91"/>
      <c r="AEZ18" s="91"/>
      <c r="AFA18" s="91"/>
      <c r="AFB18" s="91"/>
      <c r="AFC18" s="91"/>
      <c r="AFD18" s="91"/>
      <c r="AFE18" s="91"/>
      <c r="AFF18" s="91"/>
      <c r="AFG18" s="91"/>
      <c r="AFH18" s="91"/>
      <c r="AFI18" s="91"/>
      <c r="AFJ18" s="91"/>
      <c r="AFK18" s="91"/>
      <c r="AFL18" s="91"/>
      <c r="AFM18" s="91"/>
      <c r="AFN18" s="91"/>
      <c r="AFO18" s="91"/>
      <c r="AFP18" s="91"/>
      <c r="AFQ18" s="91"/>
      <c r="AFR18" s="91"/>
      <c r="AFS18" s="91"/>
      <c r="AFT18" s="91"/>
      <c r="AFU18" s="91"/>
      <c r="AFV18" s="91"/>
      <c r="AFW18" s="91"/>
      <c r="AFX18" s="91"/>
      <c r="AFY18" s="91"/>
      <c r="AFZ18" s="91"/>
      <c r="AGA18" s="91"/>
      <c r="AGB18" s="91"/>
      <c r="AGC18" s="91"/>
      <c r="AGD18" s="91"/>
      <c r="AGE18" s="91"/>
      <c r="AGF18" s="91"/>
      <c r="AGG18" s="91"/>
      <c r="AGH18" s="91"/>
      <c r="AGI18" s="91"/>
      <c r="AGJ18" s="91"/>
      <c r="AGK18" s="91"/>
      <c r="AGL18" s="91"/>
      <c r="AGM18" s="91"/>
      <c r="AGN18" s="91"/>
      <c r="AGO18" s="91"/>
      <c r="AGP18" s="91"/>
      <c r="AGQ18" s="91"/>
      <c r="AGR18" s="91"/>
      <c r="AGS18" s="91"/>
      <c r="AGT18" s="91"/>
      <c r="AGU18" s="91"/>
      <c r="AGV18" s="91"/>
      <c r="AGW18" s="91"/>
      <c r="AGX18" s="91"/>
      <c r="AGY18" s="91"/>
      <c r="AGZ18" s="91"/>
      <c r="AHA18" s="91"/>
      <c r="AHB18" s="91"/>
      <c r="AHC18" s="91"/>
      <c r="AHD18" s="91"/>
      <c r="AHE18" s="91"/>
      <c r="AHF18" s="91"/>
      <c r="AHG18" s="91"/>
      <c r="AHH18" s="91"/>
      <c r="AHI18" s="91"/>
      <c r="AHJ18" s="91"/>
      <c r="AHK18" s="91"/>
      <c r="AHL18" s="91"/>
      <c r="AHM18" s="91"/>
      <c r="AHN18" s="91"/>
      <c r="AHO18" s="91"/>
      <c r="AHP18" s="91"/>
      <c r="AHQ18" s="91"/>
      <c r="AHR18" s="91"/>
      <c r="AHS18" s="91"/>
      <c r="AHT18" s="91"/>
      <c r="AHU18" s="91"/>
      <c r="AHV18" s="91"/>
      <c r="AHW18" s="91"/>
      <c r="AHX18" s="91"/>
      <c r="AHY18" s="91"/>
      <c r="AHZ18" s="91"/>
      <c r="AIA18" s="91"/>
      <c r="AIB18" s="91"/>
      <c r="AIC18" s="91"/>
      <c r="AID18" s="91"/>
      <c r="AIE18" s="91"/>
      <c r="AIF18" s="91"/>
      <c r="AIG18" s="91"/>
      <c r="AIH18" s="91"/>
      <c r="AII18" s="91"/>
      <c r="AIJ18" s="91"/>
      <c r="AIK18" s="91"/>
      <c r="AIL18" s="91"/>
      <c r="AIM18" s="91"/>
      <c r="AIN18" s="91"/>
      <c r="AIO18" s="91"/>
      <c r="AIP18" s="91"/>
      <c r="AIQ18" s="91"/>
      <c r="AIR18" s="91"/>
      <c r="AIS18" s="91"/>
      <c r="AIT18" s="91"/>
      <c r="AIU18" s="91"/>
      <c r="AIV18" s="91"/>
      <c r="AIW18" s="91"/>
      <c r="AIX18" s="91"/>
      <c r="AIY18" s="91"/>
      <c r="AIZ18" s="91"/>
      <c r="AJA18" s="91"/>
      <c r="AJB18" s="91"/>
      <c r="AJC18" s="91"/>
      <c r="AJD18" s="91"/>
      <c r="AJE18" s="91"/>
      <c r="AJF18" s="91"/>
      <c r="AJG18" s="91"/>
      <c r="AJH18" s="91"/>
      <c r="AJI18" s="91"/>
      <c r="AJJ18" s="91"/>
      <c r="AJK18" s="91"/>
      <c r="AJL18" s="91"/>
      <c r="AJM18" s="91"/>
      <c r="AJN18" s="91"/>
      <c r="AJO18" s="91"/>
      <c r="AJP18" s="91"/>
      <c r="AJQ18" s="91"/>
      <c r="AJR18" s="91"/>
      <c r="AJS18" s="91"/>
      <c r="AJT18" s="91"/>
      <c r="AJU18" s="91"/>
      <c r="AJV18" s="91"/>
      <c r="AJW18" s="91"/>
      <c r="AJX18" s="91"/>
      <c r="AJY18" s="91"/>
      <c r="AJZ18" s="91"/>
      <c r="AKA18" s="91"/>
      <c r="AKB18" s="91"/>
      <c r="AKC18" s="91"/>
      <c r="AKD18" s="91"/>
      <c r="AKE18" s="91"/>
      <c r="AKF18" s="91"/>
      <c r="AKG18" s="91"/>
      <c r="AKH18" s="91"/>
      <c r="AKI18" s="91"/>
      <c r="AKJ18" s="91"/>
      <c r="AKK18" s="91"/>
      <c r="AKL18" s="91"/>
      <c r="AKM18" s="91"/>
      <c r="AKN18" s="91"/>
      <c r="AKO18" s="91"/>
      <c r="AKP18" s="91"/>
      <c r="AKQ18" s="91"/>
      <c r="AKR18" s="91"/>
      <c r="AKS18" s="91"/>
      <c r="AKT18" s="91"/>
      <c r="AKU18" s="91"/>
      <c r="AKV18" s="91"/>
      <c r="AKW18" s="91"/>
      <c r="AKX18" s="91"/>
      <c r="AKY18" s="91"/>
      <c r="AKZ18" s="91"/>
      <c r="ALA18" s="91"/>
      <c r="ALB18" s="91"/>
      <c r="ALC18" s="91"/>
      <c r="ALD18" s="91"/>
      <c r="ALE18" s="91"/>
      <c r="ALF18" s="91"/>
      <c r="ALG18" s="91"/>
      <c r="ALH18" s="91"/>
      <c r="ALI18" s="91"/>
      <c r="ALJ18" s="91"/>
      <c r="ALK18" s="91"/>
      <c r="ALL18" s="91"/>
      <c r="ALM18" s="91"/>
      <c r="ALN18" s="91"/>
      <c r="ALO18" s="91"/>
      <c r="ALP18" s="91"/>
      <c r="ALQ18" s="91"/>
      <c r="ALR18" s="91"/>
      <c r="ALS18" s="91"/>
      <c r="ALT18" s="91"/>
      <c r="ALU18" s="91"/>
      <c r="ALV18" s="91"/>
      <c r="ALW18" s="91"/>
      <c r="ALX18" s="91"/>
      <c r="ALY18" s="91"/>
      <c r="ALZ18" s="91"/>
      <c r="AMA18" s="91"/>
    </row>
    <row r="19" spans="1:1015" s="75" customFormat="1" ht="30">
      <c r="A19" s="90" t="s">
        <v>412</v>
      </c>
      <c r="B19" s="86"/>
      <c r="C19" s="86"/>
      <c r="D19" s="87"/>
      <c r="E19" s="87"/>
      <c r="F19" s="87"/>
      <c r="G19" s="82">
        <v>4</v>
      </c>
      <c r="H19" s="84">
        <v>6</v>
      </c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91"/>
      <c r="DH19" s="91"/>
      <c r="DI19" s="91"/>
      <c r="DJ19" s="91"/>
      <c r="DK19" s="91"/>
      <c r="DL19" s="91"/>
      <c r="DM19" s="91"/>
      <c r="DN19" s="91"/>
      <c r="DO19" s="91"/>
      <c r="DP19" s="91"/>
      <c r="DQ19" s="91"/>
      <c r="DR19" s="91"/>
      <c r="DS19" s="91"/>
      <c r="DT19" s="91"/>
      <c r="DU19" s="91"/>
      <c r="DV19" s="91"/>
      <c r="DW19" s="91"/>
      <c r="DX19" s="91"/>
      <c r="DY19" s="91"/>
      <c r="DZ19" s="91"/>
      <c r="EA19" s="91"/>
      <c r="EB19" s="91"/>
      <c r="EC19" s="91"/>
      <c r="ED19" s="91"/>
      <c r="EE19" s="91"/>
      <c r="EF19" s="91"/>
      <c r="EG19" s="91"/>
      <c r="EH19" s="91"/>
      <c r="EI19" s="91"/>
      <c r="EJ19" s="91"/>
      <c r="EK19" s="91"/>
      <c r="EL19" s="91"/>
      <c r="EM19" s="91"/>
      <c r="EN19" s="91"/>
      <c r="EO19" s="91"/>
      <c r="EP19" s="91"/>
      <c r="EQ19" s="91"/>
      <c r="ER19" s="91"/>
      <c r="ES19" s="91"/>
      <c r="ET19" s="91"/>
      <c r="EU19" s="91"/>
      <c r="EV19" s="91"/>
      <c r="EW19" s="91"/>
      <c r="EX19" s="91"/>
      <c r="EY19" s="91"/>
      <c r="EZ19" s="91"/>
      <c r="FA19" s="91"/>
      <c r="FB19" s="91"/>
      <c r="FC19" s="91"/>
      <c r="FD19" s="91"/>
      <c r="FE19" s="91"/>
      <c r="FF19" s="91"/>
      <c r="FG19" s="91"/>
      <c r="FH19" s="91"/>
      <c r="FI19" s="91"/>
      <c r="FJ19" s="91"/>
      <c r="FK19" s="91"/>
      <c r="FL19" s="91"/>
      <c r="FM19" s="91"/>
      <c r="FN19" s="91"/>
      <c r="FO19" s="91"/>
      <c r="FP19" s="91"/>
      <c r="FQ19" s="91"/>
      <c r="FR19" s="91"/>
      <c r="FS19" s="91"/>
      <c r="FT19" s="91"/>
      <c r="FU19" s="91"/>
      <c r="FV19" s="91"/>
      <c r="FW19" s="91"/>
      <c r="FX19" s="91"/>
      <c r="FY19" s="91"/>
      <c r="FZ19" s="91"/>
      <c r="GA19" s="91"/>
      <c r="GB19" s="91"/>
      <c r="GC19" s="91"/>
      <c r="GD19" s="91"/>
      <c r="GE19" s="91"/>
      <c r="GF19" s="91"/>
      <c r="GG19" s="91"/>
      <c r="GH19" s="91"/>
      <c r="GI19" s="91"/>
      <c r="GJ19" s="91"/>
      <c r="GK19" s="91"/>
      <c r="GL19" s="91"/>
      <c r="GM19" s="91"/>
      <c r="GN19" s="91"/>
      <c r="GO19" s="91"/>
      <c r="GP19" s="91"/>
      <c r="GQ19" s="91"/>
      <c r="GR19" s="91"/>
      <c r="GS19" s="91"/>
      <c r="GT19" s="91"/>
      <c r="GU19" s="91"/>
      <c r="GV19" s="91"/>
      <c r="GW19" s="91"/>
      <c r="GX19" s="91"/>
      <c r="GY19" s="91"/>
      <c r="GZ19" s="91"/>
      <c r="HA19" s="91"/>
      <c r="HB19" s="91"/>
      <c r="HC19" s="91"/>
      <c r="HD19" s="91"/>
      <c r="HE19" s="91"/>
      <c r="HF19" s="91"/>
      <c r="HG19" s="91"/>
      <c r="HH19" s="91"/>
      <c r="HI19" s="91"/>
      <c r="HJ19" s="91"/>
      <c r="HK19" s="91"/>
      <c r="HL19" s="91"/>
      <c r="HM19" s="91"/>
      <c r="HN19" s="91"/>
      <c r="HO19" s="91"/>
      <c r="HP19" s="91"/>
      <c r="HQ19" s="91"/>
      <c r="HR19" s="91"/>
      <c r="HS19" s="91"/>
      <c r="HT19" s="91"/>
      <c r="HU19" s="91"/>
      <c r="HV19" s="91"/>
      <c r="HW19" s="91"/>
      <c r="HX19" s="91"/>
      <c r="HY19" s="91"/>
      <c r="HZ19" s="91"/>
      <c r="IA19" s="91"/>
      <c r="IB19" s="91"/>
      <c r="IC19" s="91"/>
      <c r="ID19" s="91"/>
      <c r="IE19" s="91"/>
      <c r="IF19" s="91"/>
      <c r="IG19" s="91"/>
      <c r="IH19" s="91"/>
      <c r="II19" s="91"/>
      <c r="IJ19" s="91"/>
      <c r="IK19" s="91"/>
      <c r="IL19" s="91"/>
      <c r="IM19" s="91"/>
      <c r="IN19" s="91"/>
      <c r="IO19" s="91"/>
      <c r="IP19" s="91"/>
      <c r="IQ19" s="91"/>
      <c r="IR19" s="91"/>
      <c r="IS19" s="91"/>
      <c r="IT19" s="91"/>
      <c r="IU19" s="91"/>
      <c r="IV19" s="91"/>
      <c r="IW19" s="91"/>
      <c r="IX19" s="91"/>
      <c r="IY19" s="91"/>
      <c r="IZ19" s="91"/>
      <c r="JA19" s="91"/>
      <c r="JB19" s="91"/>
      <c r="JC19" s="91"/>
      <c r="JD19" s="91"/>
      <c r="JE19" s="91"/>
      <c r="JF19" s="91"/>
      <c r="JG19" s="91"/>
      <c r="JH19" s="91"/>
      <c r="JI19" s="91"/>
      <c r="JJ19" s="91"/>
      <c r="JK19" s="91"/>
      <c r="JL19" s="91"/>
      <c r="JM19" s="91"/>
      <c r="JN19" s="91"/>
      <c r="JO19" s="91"/>
      <c r="JP19" s="91"/>
      <c r="JQ19" s="91"/>
      <c r="JR19" s="91"/>
      <c r="JS19" s="91"/>
      <c r="JT19" s="91"/>
      <c r="JU19" s="91"/>
      <c r="JV19" s="91"/>
      <c r="JW19" s="91"/>
      <c r="JX19" s="91"/>
      <c r="JY19" s="91"/>
      <c r="JZ19" s="91"/>
      <c r="KA19" s="91"/>
      <c r="KB19" s="91"/>
      <c r="KC19" s="91"/>
      <c r="KD19" s="91"/>
      <c r="KE19" s="91"/>
      <c r="KF19" s="91"/>
      <c r="KG19" s="91"/>
      <c r="KH19" s="91"/>
      <c r="KI19" s="91"/>
      <c r="KJ19" s="91"/>
      <c r="KK19" s="91"/>
      <c r="KL19" s="91"/>
      <c r="KM19" s="91"/>
      <c r="KN19" s="91"/>
      <c r="KO19" s="91"/>
      <c r="KP19" s="91"/>
      <c r="KQ19" s="91"/>
      <c r="KR19" s="91"/>
      <c r="KS19" s="91"/>
      <c r="KT19" s="91"/>
      <c r="KU19" s="91"/>
      <c r="KV19" s="91"/>
      <c r="KW19" s="91"/>
      <c r="KX19" s="91"/>
      <c r="KY19" s="91"/>
      <c r="KZ19" s="91"/>
      <c r="LA19" s="91"/>
      <c r="LB19" s="91"/>
      <c r="LC19" s="91"/>
      <c r="LD19" s="91"/>
      <c r="LE19" s="91"/>
      <c r="LF19" s="91"/>
      <c r="LG19" s="91"/>
      <c r="LH19" s="91"/>
      <c r="LI19" s="91"/>
      <c r="LJ19" s="91"/>
      <c r="LK19" s="91"/>
      <c r="LL19" s="91"/>
      <c r="LM19" s="91"/>
      <c r="LN19" s="91"/>
      <c r="LO19" s="91"/>
      <c r="LP19" s="91"/>
      <c r="LQ19" s="91"/>
      <c r="LR19" s="91"/>
      <c r="LS19" s="91"/>
      <c r="LT19" s="91"/>
      <c r="LU19" s="91"/>
      <c r="LV19" s="91"/>
      <c r="LW19" s="91"/>
      <c r="LX19" s="91"/>
      <c r="LY19" s="91"/>
      <c r="LZ19" s="91"/>
      <c r="MA19" s="91"/>
      <c r="MB19" s="91"/>
      <c r="MC19" s="91"/>
      <c r="MD19" s="91"/>
      <c r="ME19" s="91"/>
      <c r="MF19" s="91"/>
      <c r="MG19" s="91"/>
      <c r="MH19" s="91"/>
      <c r="MI19" s="91"/>
      <c r="MJ19" s="91"/>
      <c r="MK19" s="91"/>
      <c r="ML19" s="91"/>
      <c r="MM19" s="91"/>
      <c r="MN19" s="91"/>
      <c r="MO19" s="91"/>
      <c r="MP19" s="91"/>
      <c r="MQ19" s="91"/>
      <c r="MR19" s="91"/>
      <c r="MS19" s="91"/>
      <c r="MT19" s="91"/>
      <c r="MU19" s="91"/>
      <c r="MV19" s="91"/>
      <c r="MW19" s="91"/>
      <c r="MX19" s="91"/>
      <c r="MY19" s="91"/>
      <c r="MZ19" s="91"/>
      <c r="NA19" s="91"/>
      <c r="NB19" s="91"/>
      <c r="NC19" s="91"/>
      <c r="ND19" s="91"/>
      <c r="NE19" s="91"/>
      <c r="NF19" s="91"/>
      <c r="NG19" s="91"/>
      <c r="NH19" s="91"/>
      <c r="NI19" s="91"/>
      <c r="NJ19" s="91"/>
      <c r="NK19" s="91"/>
      <c r="NL19" s="91"/>
      <c r="NM19" s="91"/>
      <c r="NN19" s="91"/>
      <c r="NO19" s="91"/>
      <c r="NP19" s="91"/>
      <c r="NQ19" s="91"/>
      <c r="NR19" s="91"/>
      <c r="NS19" s="91"/>
      <c r="NT19" s="91"/>
      <c r="NU19" s="91"/>
      <c r="NV19" s="91"/>
      <c r="NW19" s="91"/>
      <c r="NX19" s="91"/>
      <c r="NY19" s="91"/>
      <c r="NZ19" s="91"/>
      <c r="OA19" s="91"/>
      <c r="OB19" s="91"/>
      <c r="OC19" s="91"/>
      <c r="OD19" s="91"/>
      <c r="OE19" s="91"/>
      <c r="OF19" s="91"/>
      <c r="OG19" s="91"/>
      <c r="OH19" s="91"/>
      <c r="OI19" s="91"/>
      <c r="OJ19" s="91"/>
      <c r="OK19" s="91"/>
      <c r="OL19" s="91"/>
      <c r="OM19" s="91"/>
      <c r="ON19" s="91"/>
      <c r="OO19" s="91"/>
      <c r="OP19" s="91"/>
      <c r="OQ19" s="91"/>
      <c r="OR19" s="91"/>
      <c r="OS19" s="91"/>
      <c r="OT19" s="91"/>
      <c r="OU19" s="91"/>
      <c r="OV19" s="91"/>
      <c r="OW19" s="91"/>
      <c r="OX19" s="91"/>
      <c r="OY19" s="91"/>
      <c r="OZ19" s="91"/>
      <c r="PA19" s="91"/>
      <c r="PB19" s="91"/>
      <c r="PC19" s="91"/>
      <c r="PD19" s="91"/>
      <c r="PE19" s="91"/>
      <c r="PF19" s="91"/>
      <c r="PG19" s="91"/>
      <c r="PH19" s="91"/>
      <c r="PI19" s="91"/>
      <c r="PJ19" s="91"/>
      <c r="PK19" s="91"/>
      <c r="PL19" s="91"/>
      <c r="PM19" s="91"/>
      <c r="PN19" s="91"/>
      <c r="PO19" s="91"/>
      <c r="PP19" s="91"/>
      <c r="PQ19" s="91"/>
      <c r="PR19" s="91"/>
      <c r="PS19" s="91"/>
      <c r="PT19" s="91"/>
      <c r="PU19" s="91"/>
      <c r="PV19" s="91"/>
      <c r="PW19" s="91"/>
      <c r="PX19" s="91"/>
      <c r="PY19" s="91"/>
      <c r="PZ19" s="91"/>
      <c r="QA19" s="91"/>
      <c r="QB19" s="91"/>
      <c r="QC19" s="91"/>
      <c r="QD19" s="91"/>
      <c r="QE19" s="91"/>
      <c r="QF19" s="91"/>
      <c r="QG19" s="91"/>
      <c r="QH19" s="91"/>
      <c r="QI19" s="91"/>
      <c r="QJ19" s="91"/>
      <c r="QK19" s="91"/>
      <c r="QL19" s="91"/>
      <c r="QM19" s="91"/>
      <c r="QN19" s="91"/>
      <c r="QO19" s="91"/>
      <c r="QP19" s="91"/>
      <c r="QQ19" s="91"/>
      <c r="QR19" s="91"/>
      <c r="QS19" s="91"/>
      <c r="QT19" s="91"/>
      <c r="QU19" s="91"/>
      <c r="QV19" s="91"/>
      <c r="QW19" s="91"/>
      <c r="QX19" s="91"/>
      <c r="QY19" s="91"/>
      <c r="QZ19" s="91"/>
      <c r="RA19" s="91"/>
      <c r="RB19" s="91"/>
      <c r="RC19" s="91"/>
      <c r="RD19" s="91"/>
      <c r="RE19" s="91"/>
      <c r="RF19" s="91"/>
      <c r="RG19" s="91"/>
      <c r="RH19" s="91"/>
      <c r="RI19" s="91"/>
      <c r="RJ19" s="91"/>
      <c r="RK19" s="91"/>
      <c r="RL19" s="91"/>
      <c r="RM19" s="91"/>
      <c r="RN19" s="91"/>
      <c r="RO19" s="91"/>
      <c r="RP19" s="91"/>
      <c r="RQ19" s="91"/>
      <c r="RR19" s="91"/>
      <c r="RS19" s="91"/>
      <c r="RT19" s="91"/>
      <c r="RU19" s="91"/>
      <c r="RV19" s="91"/>
      <c r="RW19" s="91"/>
      <c r="RX19" s="91"/>
      <c r="RY19" s="91"/>
      <c r="RZ19" s="91"/>
      <c r="SA19" s="91"/>
      <c r="SB19" s="91"/>
      <c r="SC19" s="91"/>
      <c r="SD19" s="91"/>
      <c r="SE19" s="91"/>
      <c r="SF19" s="91"/>
      <c r="SG19" s="91"/>
      <c r="SH19" s="91"/>
      <c r="SI19" s="91"/>
      <c r="SJ19" s="91"/>
      <c r="SK19" s="91"/>
      <c r="SL19" s="91"/>
      <c r="SM19" s="91"/>
      <c r="SN19" s="91"/>
      <c r="SO19" s="91"/>
      <c r="SP19" s="91"/>
      <c r="SQ19" s="91"/>
      <c r="SR19" s="91"/>
      <c r="SS19" s="91"/>
      <c r="ST19" s="91"/>
      <c r="SU19" s="91"/>
      <c r="SV19" s="91"/>
      <c r="SW19" s="91"/>
      <c r="SX19" s="91"/>
      <c r="SY19" s="91"/>
      <c r="SZ19" s="91"/>
      <c r="TA19" s="91"/>
      <c r="TB19" s="91"/>
      <c r="TC19" s="91"/>
      <c r="TD19" s="91"/>
      <c r="TE19" s="91"/>
      <c r="TF19" s="91"/>
      <c r="TG19" s="91"/>
      <c r="TH19" s="91"/>
      <c r="TI19" s="91"/>
      <c r="TJ19" s="91"/>
      <c r="TK19" s="91"/>
      <c r="TL19" s="91"/>
      <c r="TM19" s="91"/>
      <c r="TN19" s="91"/>
      <c r="TO19" s="91"/>
      <c r="TP19" s="91"/>
      <c r="TQ19" s="91"/>
      <c r="TR19" s="91"/>
      <c r="TS19" s="91"/>
      <c r="TT19" s="91"/>
      <c r="TU19" s="91"/>
      <c r="TV19" s="91"/>
      <c r="TW19" s="91"/>
      <c r="TX19" s="91"/>
      <c r="TY19" s="91"/>
      <c r="TZ19" s="91"/>
      <c r="UA19" s="91"/>
      <c r="UB19" s="91"/>
      <c r="UC19" s="91"/>
      <c r="UD19" s="91"/>
      <c r="UE19" s="91"/>
      <c r="UF19" s="91"/>
      <c r="UG19" s="91"/>
      <c r="UH19" s="91"/>
      <c r="UI19" s="91"/>
      <c r="UJ19" s="91"/>
      <c r="UK19" s="91"/>
      <c r="UL19" s="91"/>
      <c r="UM19" s="91"/>
      <c r="UN19" s="91"/>
      <c r="UO19" s="91"/>
      <c r="UP19" s="91"/>
      <c r="UQ19" s="91"/>
      <c r="UR19" s="91"/>
      <c r="US19" s="91"/>
      <c r="UT19" s="91"/>
      <c r="UU19" s="91"/>
      <c r="UV19" s="91"/>
      <c r="UW19" s="91"/>
      <c r="UX19" s="91"/>
      <c r="UY19" s="91"/>
      <c r="UZ19" s="91"/>
      <c r="VA19" s="91"/>
      <c r="VB19" s="91"/>
      <c r="VC19" s="91"/>
      <c r="VD19" s="91"/>
      <c r="VE19" s="91"/>
      <c r="VF19" s="91"/>
      <c r="VG19" s="91"/>
      <c r="VH19" s="91"/>
      <c r="VI19" s="91"/>
      <c r="VJ19" s="91"/>
      <c r="VK19" s="91"/>
      <c r="VL19" s="91"/>
      <c r="VM19" s="91"/>
      <c r="VN19" s="91"/>
      <c r="VO19" s="91"/>
      <c r="VP19" s="91"/>
      <c r="VQ19" s="91"/>
      <c r="VR19" s="91"/>
      <c r="VS19" s="91"/>
      <c r="VT19" s="91"/>
      <c r="VU19" s="91"/>
      <c r="VV19" s="91"/>
      <c r="VW19" s="91"/>
      <c r="VX19" s="91"/>
      <c r="VY19" s="91"/>
      <c r="VZ19" s="91"/>
      <c r="WA19" s="91"/>
      <c r="WB19" s="91"/>
      <c r="WC19" s="91"/>
      <c r="WD19" s="91"/>
      <c r="WE19" s="91"/>
      <c r="WF19" s="91"/>
      <c r="WG19" s="91"/>
      <c r="WH19" s="91"/>
      <c r="WI19" s="91"/>
      <c r="WJ19" s="91"/>
      <c r="WK19" s="91"/>
      <c r="WL19" s="91"/>
      <c r="WM19" s="91"/>
      <c r="WN19" s="91"/>
      <c r="WO19" s="91"/>
      <c r="WP19" s="91"/>
      <c r="WQ19" s="91"/>
      <c r="WR19" s="91"/>
      <c r="WS19" s="91"/>
      <c r="WT19" s="91"/>
      <c r="WU19" s="91"/>
      <c r="WV19" s="91"/>
      <c r="WW19" s="91"/>
      <c r="WX19" s="91"/>
      <c r="WY19" s="91"/>
      <c r="WZ19" s="91"/>
      <c r="XA19" s="91"/>
      <c r="XB19" s="91"/>
      <c r="XC19" s="91"/>
      <c r="XD19" s="91"/>
      <c r="XE19" s="91"/>
      <c r="XF19" s="91"/>
      <c r="XG19" s="91"/>
      <c r="XH19" s="91"/>
      <c r="XI19" s="91"/>
      <c r="XJ19" s="91"/>
      <c r="XK19" s="91"/>
      <c r="XL19" s="91"/>
      <c r="XM19" s="91"/>
      <c r="XN19" s="91"/>
      <c r="XO19" s="91"/>
      <c r="XP19" s="91"/>
      <c r="XQ19" s="91"/>
      <c r="XR19" s="91"/>
      <c r="XS19" s="91"/>
      <c r="XT19" s="91"/>
      <c r="XU19" s="91"/>
      <c r="XV19" s="91"/>
      <c r="XW19" s="91"/>
      <c r="XX19" s="91"/>
      <c r="XY19" s="91"/>
      <c r="XZ19" s="91"/>
      <c r="YA19" s="91"/>
      <c r="YB19" s="91"/>
      <c r="YC19" s="91"/>
      <c r="YD19" s="91"/>
      <c r="YE19" s="91"/>
      <c r="YF19" s="91"/>
      <c r="YG19" s="91"/>
      <c r="YH19" s="91"/>
      <c r="YI19" s="91"/>
      <c r="YJ19" s="91"/>
      <c r="YK19" s="91"/>
      <c r="YL19" s="91"/>
      <c r="YM19" s="91"/>
      <c r="YN19" s="91"/>
      <c r="YO19" s="91"/>
      <c r="YP19" s="91"/>
      <c r="YQ19" s="91"/>
      <c r="YR19" s="91"/>
      <c r="YS19" s="91"/>
      <c r="YT19" s="91"/>
      <c r="YU19" s="91"/>
      <c r="YV19" s="91"/>
      <c r="YW19" s="91"/>
      <c r="YX19" s="91"/>
      <c r="YY19" s="91"/>
      <c r="YZ19" s="91"/>
      <c r="ZA19" s="91"/>
      <c r="ZB19" s="91"/>
      <c r="ZC19" s="91"/>
      <c r="ZD19" s="91"/>
      <c r="ZE19" s="91"/>
      <c r="ZF19" s="91"/>
      <c r="ZG19" s="91"/>
      <c r="ZH19" s="91"/>
      <c r="ZI19" s="91"/>
      <c r="ZJ19" s="91"/>
      <c r="ZK19" s="91"/>
      <c r="ZL19" s="91"/>
      <c r="ZM19" s="91"/>
      <c r="ZN19" s="91"/>
      <c r="ZO19" s="91"/>
      <c r="ZP19" s="91"/>
      <c r="ZQ19" s="91"/>
      <c r="ZR19" s="91"/>
      <c r="ZS19" s="91"/>
      <c r="ZT19" s="91"/>
      <c r="ZU19" s="91"/>
      <c r="ZV19" s="91"/>
      <c r="ZW19" s="91"/>
      <c r="ZX19" s="91"/>
      <c r="ZY19" s="91"/>
      <c r="ZZ19" s="91"/>
      <c r="AAA19" s="91"/>
      <c r="AAB19" s="91"/>
      <c r="AAC19" s="91"/>
      <c r="AAD19" s="91"/>
      <c r="AAE19" s="91"/>
      <c r="AAF19" s="91"/>
      <c r="AAG19" s="91"/>
      <c r="AAH19" s="91"/>
      <c r="AAI19" s="91"/>
      <c r="AAJ19" s="91"/>
      <c r="AAK19" s="91"/>
      <c r="AAL19" s="91"/>
      <c r="AAM19" s="91"/>
      <c r="AAN19" s="91"/>
      <c r="AAO19" s="91"/>
      <c r="AAP19" s="91"/>
      <c r="AAQ19" s="91"/>
      <c r="AAR19" s="91"/>
      <c r="AAS19" s="91"/>
      <c r="AAT19" s="91"/>
      <c r="AAU19" s="91"/>
      <c r="AAV19" s="91"/>
      <c r="AAW19" s="91"/>
      <c r="AAX19" s="91"/>
      <c r="AAY19" s="91"/>
      <c r="AAZ19" s="91"/>
      <c r="ABA19" s="91"/>
      <c r="ABB19" s="91"/>
      <c r="ABC19" s="91"/>
      <c r="ABD19" s="91"/>
      <c r="ABE19" s="91"/>
      <c r="ABF19" s="91"/>
      <c r="ABG19" s="91"/>
      <c r="ABH19" s="91"/>
      <c r="ABI19" s="91"/>
      <c r="ABJ19" s="91"/>
      <c r="ABK19" s="91"/>
      <c r="ABL19" s="91"/>
      <c r="ABM19" s="91"/>
      <c r="ABN19" s="91"/>
      <c r="ABO19" s="91"/>
      <c r="ABP19" s="91"/>
      <c r="ABQ19" s="91"/>
      <c r="ABR19" s="91"/>
      <c r="ABS19" s="91"/>
      <c r="ABT19" s="91"/>
      <c r="ABU19" s="91"/>
      <c r="ABV19" s="91"/>
      <c r="ABW19" s="91"/>
      <c r="ABX19" s="91"/>
      <c r="ABY19" s="91"/>
      <c r="ABZ19" s="91"/>
      <c r="ACA19" s="91"/>
      <c r="ACB19" s="91"/>
      <c r="ACC19" s="91"/>
      <c r="ACD19" s="91"/>
      <c r="ACE19" s="91"/>
      <c r="ACF19" s="91"/>
      <c r="ACG19" s="91"/>
      <c r="ACH19" s="91"/>
      <c r="ACI19" s="91"/>
      <c r="ACJ19" s="91"/>
      <c r="ACK19" s="91"/>
      <c r="ACL19" s="91"/>
      <c r="ACM19" s="91"/>
      <c r="ACN19" s="91"/>
      <c r="ACO19" s="91"/>
      <c r="ACP19" s="91"/>
      <c r="ACQ19" s="91"/>
      <c r="ACR19" s="91"/>
      <c r="ACS19" s="91"/>
      <c r="ACT19" s="91"/>
      <c r="ACU19" s="91"/>
      <c r="ACV19" s="91"/>
      <c r="ACW19" s="91"/>
      <c r="ACX19" s="91"/>
      <c r="ACY19" s="91"/>
      <c r="ACZ19" s="91"/>
      <c r="ADA19" s="91"/>
      <c r="ADB19" s="91"/>
      <c r="ADC19" s="91"/>
      <c r="ADD19" s="91"/>
      <c r="ADE19" s="91"/>
      <c r="ADF19" s="91"/>
      <c r="ADG19" s="91"/>
      <c r="ADH19" s="91"/>
      <c r="ADI19" s="91"/>
      <c r="ADJ19" s="91"/>
      <c r="ADK19" s="91"/>
      <c r="ADL19" s="91"/>
      <c r="ADM19" s="91"/>
      <c r="ADN19" s="91"/>
      <c r="ADO19" s="91"/>
      <c r="ADP19" s="91"/>
      <c r="ADQ19" s="91"/>
      <c r="ADR19" s="91"/>
      <c r="ADS19" s="91"/>
      <c r="ADT19" s="91"/>
      <c r="ADU19" s="91"/>
      <c r="ADV19" s="91"/>
      <c r="ADW19" s="91"/>
      <c r="ADX19" s="91"/>
      <c r="ADY19" s="91"/>
      <c r="ADZ19" s="91"/>
      <c r="AEA19" s="91"/>
      <c r="AEB19" s="91"/>
      <c r="AEC19" s="91"/>
      <c r="AED19" s="91"/>
      <c r="AEE19" s="91"/>
      <c r="AEF19" s="91"/>
      <c r="AEG19" s="91"/>
      <c r="AEH19" s="91"/>
      <c r="AEI19" s="91"/>
      <c r="AEJ19" s="91"/>
      <c r="AEK19" s="91"/>
      <c r="AEL19" s="91"/>
      <c r="AEM19" s="91"/>
      <c r="AEN19" s="91"/>
      <c r="AEO19" s="91"/>
      <c r="AEP19" s="91"/>
      <c r="AEQ19" s="91"/>
      <c r="AER19" s="91"/>
      <c r="AES19" s="91"/>
      <c r="AET19" s="91"/>
      <c r="AEU19" s="91"/>
      <c r="AEV19" s="91"/>
      <c r="AEW19" s="91"/>
      <c r="AEX19" s="91"/>
      <c r="AEY19" s="91"/>
      <c r="AEZ19" s="91"/>
      <c r="AFA19" s="91"/>
      <c r="AFB19" s="91"/>
      <c r="AFC19" s="91"/>
      <c r="AFD19" s="91"/>
      <c r="AFE19" s="91"/>
      <c r="AFF19" s="91"/>
      <c r="AFG19" s="91"/>
      <c r="AFH19" s="91"/>
      <c r="AFI19" s="91"/>
      <c r="AFJ19" s="91"/>
      <c r="AFK19" s="91"/>
      <c r="AFL19" s="91"/>
      <c r="AFM19" s="91"/>
      <c r="AFN19" s="91"/>
      <c r="AFO19" s="91"/>
      <c r="AFP19" s="91"/>
      <c r="AFQ19" s="91"/>
      <c r="AFR19" s="91"/>
      <c r="AFS19" s="91"/>
      <c r="AFT19" s="91"/>
      <c r="AFU19" s="91"/>
      <c r="AFV19" s="91"/>
      <c r="AFW19" s="91"/>
      <c r="AFX19" s="91"/>
      <c r="AFY19" s="91"/>
      <c r="AFZ19" s="91"/>
      <c r="AGA19" s="91"/>
      <c r="AGB19" s="91"/>
      <c r="AGC19" s="91"/>
      <c r="AGD19" s="91"/>
      <c r="AGE19" s="91"/>
      <c r="AGF19" s="91"/>
      <c r="AGG19" s="91"/>
      <c r="AGH19" s="91"/>
      <c r="AGI19" s="91"/>
      <c r="AGJ19" s="91"/>
      <c r="AGK19" s="91"/>
      <c r="AGL19" s="91"/>
      <c r="AGM19" s="91"/>
      <c r="AGN19" s="91"/>
      <c r="AGO19" s="91"/>
      <c r="AGP19" s="91"/>
      <c r="AGQ19" s="91"/>
      <c r="AGR19" s="91"/>
      <c r="AGS19" s="91"/>
      <c r="AGT19" s="91"/>
      <c r="AGU19" s="91"/>
      <c r="AGV19" s="91"/>
      <c r="AGW19" s="91"/>
      <c r="AGX19" s="91"/>
      <c r="AGY19" s="91"/>
      <c r="AGZ19" s="91"/>
      <c r="AHA19" s="91"/>
      <c r="AHB19" s="91"/>
      <c r="AHC19" s="91"/>
      <c r="AHD19" s="91"/>
      <c r="AHE19" s="91"/>
      <c r="AHF19" s="91"/>
      <c r="AHG19" s="91"/>
      <c r="AHH19" s="91"/>
      <c r="AHI19" s="91"/>
      <c r="AHJ19" s="91"/>
      <c r="AHK19" s="91"/>
      <c r="AHL19" s="91"/>
      <c r="AHM19" s="91"/>
      <c r="AHN19" s="91"/>
      <c r="AHO19" s="91"/>
      <c r="AHP19" s="91"/>
      <c r="AHQ19" s="91"/>
      <c r="AHR19" s="91"/>
      <c r="AHS19" s="91"/>
      <c r="AHT19" s="91"/>
      <c r="AHU19" s="91"/>
      <c r="AHV19" s="91"/>
      <c r="AHW19" s="91"/>
      <c r="AHX19" s="91"/>
      <c r="AHY19" s="91"/>
      <c r="AHZ19" s="91"/>
      <c r="AIA19" s="91"/>
      <c r="AIB19" s="91"/>
      <c r="AIC19" s="91"/>
      <c r="AID19" s="91"/>
      <c r="AIE19" s="91"/>
      <c r="AIF19" s="91"/>
      <c r="AIG19" s="91"/>
      <c r="AIH19" s="91"/>
      <c r="AII19" s="91"/>
      <c r="AIJ19" s="91"/>
      <c r="AIK19" s="91"/>
      <c r="AIL19" s="91"/>
      <c r="AIM19" s="91"/>
      <c r="AIN19" s="91"/>
      <c r="AIO19" s="91"/>
      <c r="AIP19" s="91"/>
      <c r="AIQ19" s="91"/>
      <c r="AIR19" s="91"/>
      <c r="AIS19" s="91"/>
      <c r="AIT19" s="91"/>
      <c r="AIU19" s="91"/>
      <c r="AIV19" s="91"/>
      <c r="AIW19" s="91"/>
      <c r="AIX19" s="91"/>
      <c r="AIY19" s="91"/>
      <c r="AIZ19" s="91"/>
      <c r="AJA19" s="91"/>
      <c r="AJB19" s="91"/>
      <c r="AJC19" s="91"/>
      <c r="AJD19" s="91"/>
      <c r="AJE19" s="91"/>
      <c r="AJF19" s="91"/>
      <c r="AJG19" s="91"/>
      <c r="AJH19" s="91"/>
      <c r="AJI19" s="91"/>
      <c r="AJJ19" s="91"/>
      <c r="AJK19" s="91"/>
      <c r="AJL19" s="91"/>
      <c r="AJM19" s="91"/>
      <c r="AJN19" s="91"/>
      <c r="AJO19" s="91"/>
      <c r="AJP19" s="91"/>
      <c r="AJQ19" s="91"/>
      <c r="AJR19" s="91"/>
      <c r="AJS19" s="91"/>
      <c r="AJT19" s="91"/>
      <c r="AJU19" s="91"/>
      <c r="AJV19" s="91"/>
      <c r="AJW19" s="91"/>
      <c r="AJX19" s="91"/>
      <c r="AJY19" s="91"/>
      <c r="AJZ19" s="91"/>
      <c r="AKA19" s="91"/>
      <c r="AKB19" s="91"/>
      <c r="AKC19" s="91"/>
      <c r="AKD19" s="91"/>
      <c r="AKE19" s="91"/>
      <c r="AKF19" s="91"/>
      <c r="AKG19" s="91"/>
      <c r="AKH19" s="91"/>
      <c r="AKI19" s="91"/>
      <c r="AKJ19" s="91"/>
      <c r="AKK19" s="91"/>
      <c r="AKL19" s="91"/>
      <c r="AKM19" s="91"/>
      <c r="AKN19" s="91"/>
      <c r="AKO19" s="91"/>
      <c r="AKP19" s="91"/>
      <c r="AKQ19" s="91"/>
      <c r="AKR19" s="91"/>
      <c r="AKS19" s="91"/>
      <c r="AKT19" s="91"/>
      <c r="AKU19" s="91"/>
      <c r="AKV19" s="91"/>
      <c r="AKW19" s="91"/>
      <c r="AKX19" s="91"/>
      <c r="AKY19" s="91"/>
      <c r="AKZ19" s="91"/>
      <c r="ALA19" s="91"/>
      <c r="ALB19" s="91"/>
      <c r="ALC19" s="91"/>
      <c r="ALD19" s="91"/>
      <c r="ALE19" s="91"/>
      <c r="ALF19" s="91"/>
      <c r="ALG19" s="91"/>
      <c r="ALH19" s="91"/>
      <c r="ALI19" s="91"/>
      <c r="ALJ19" s="91"/>
      <c r="ALK19" s="91"/>
      <c r="ALL19" s="91"/>
      <c r="ALM19" s="91"/>
      <c r="ALN19" s="91"/>
      <c r="ALO19" s="91"/>
      <c r="ALP19" s="91"/>
      <c r="ALQ19" s="91"/>
      <c r="ALR19" s="91"/>
      <c r="ALS19" s="91"/>
      <c r="ALT19" s="91"/>
      <c r="ALU19" s="91"/>
      <c r="ALV19" s="91"/>
      <c r="ALW19" s="91"/>
      <c r="ALX19" s="91"/>
      <c r="ALY19" s="91"/>
      <c r="ALZ19" s="91"/>
      <c r="AMA19" s="91"/>
    </row>
    <row r="21" spans="1:1015" s="66" customFormat="1">
      <c r="A21" s="70"/>
      <c r="B21" s="69"/>
      <c r="C21" s="69"/>
      <c r="G21" s="70"/>
    </row>
    <row r="22" spans="1:1015" s="66" customFormat="1">
      <c r="A22" s="70"/>
      <c r="B22" s="69"/>
      <c r="C22" s="69"/>
      <c r="G22" s="70"/>
    </row>
    <row r="23" spans="1:1015" s="66" customFormat="1">
      <c r="A23" s="70"/>
      <c r="B23" s="69"/>
      <c r="C23" s="69"/>
      <c r="G23" s="70"/>
    </row>
    <row r="24" spans="1:1015" s="66" customFormat="1">
      <c r="A24" s="70"/>
      <c r="B24" s="69"/>
      <c r="C24" s="69"/>
      <c r="G24" s="70"/>
    </row>
    <row r="25" spans="1:1015" s="66" customFormat="1">
      <c r="A25" s="70"/>
      <c r="B25" s="69"/>
      <c r="C25" s="69"/>
      <c r="G25" s="70"/>
    </row>
    <row r="26" spans="1:1015" s="66" customFormat="1">
      <c r="A26" s="70"/>
      <c r="B26" s="69"/>
      <c r="C26" s="69"/>
      <c r="G26" s="70"/>
    </row>
    <row r="27" spans="1:1015" s="66" customFormat="1">
      <c r="A27" s="70"/>
      <c r="B27" s="69"/>
      <c r="C27" s="69"/>
      <c r="G27" s="70"/>
    </row>
    <row r="28" spans="1:1015" s="66" customFormat="1">
      <c r="A28" s="70"/>
      <c r="B28" s="69"/>
      <c r="C28" s="69"/>
      <c r="G28" s="70"/>
    </row>
    <row r="29" spans="1:1015" s="66" customFormat="1">
      <c r="A29" s="70"/>
      <c r="B29" s="69"/>
      <c r="C29" s="69"/>
      <c r="D29" s="70"/>
      <c r="E29" s="70"/>
      <c r="F29" s="70"/>
      <c r="G29" s="70"/>
      <c r="H29" s="70"/>
    </row>
    <row r="30" spans="1:1015" s="66" customFormat="1">
      <c r="A30" s="70"/>
      <c r="B30" s="69"/>
      <c r="C30" s="69"/>
      <c r="D30" s="70"/>
      <c r="E30" s="70"/>
      <c r="F30" s="70"/>
      <c r="G30" s="70"/>
      <c r="H30" s="70"/>
    </row>
    <row r="31" spans="1:1015" s="66" customFormat="1">
      <c r="A31" s="70"/>
      <c r="B31" s="70"/>
      <c r="C31" s="70"/>
      <c r="D31" s="70"/>
      <c r="E31" s="70"/>
      <c r="F31" s="70"/>
      <c r="G31" s="70"/>
      <c r="H31" s="70"/>
    </row>
    <row r="32" spans="1:1015" s="66" customFormat="1">
      <c r="A32" s="72"/>
      <c r="B32" s="72"/>
      <c r="C32" s="72"/>
      <c r="D32" s="70"/>
      <c r="E32" s="72"/>
      <c r="F32" s="72"/>
      <c r="G32" s="70"/>
      <c r="H32" s="72"/>
    </row>
    <row r="33" spans="1:8" s="66" customFormat="1">
      <c r="A33" s="70"/>
      <c r="B33" s="69"/>
      <c r="C33" s="69"/>
      <c r="D33" s="70"/>
      <c r="E33" s="70"/>
      <c r="F33" s="73"/>
      <c r="G33" s="70"/>
      <c r="H33" s="72"/>
    </row>
    <row r="34" spans="1:8" s="66" customFormat="1">
      <c r="A34" s="70"/>
      <c r="B34" s="70"/>
      <c r="C34" s="70"/>
      <c r="D34" s="70"/>
      <c r="E34" s="70"/>
      <c r="F34" s="70"/>
      <c r="G34" s="70"/>
      <c r="H34" s="70"/>
    </row>
    <row r="35" spans="1:8" s="66" customFormat="1">
      <c r="A35" s="72"/>
      <c r="B35" s="72"/>
      <c r="C35" s="72"/>
      <c r="D35" s="72"/>
      <c r="E35" s="70"/>
      <c r="F35" s="72"/>
      <c r="G35" s="72"/>
      <c r="H35" s="70"/>
    </row>
    <row r="36" spans="1:8" s="66" customFormat="1">
      <c r="A36" s="70"/>
      <c r="B36" s="70"/>
      <c r="C36" s="70"/>
      <c r="D36" s="73"/>
      <c r="E36" s="70"/>
      <c r="F36" s="74"/>
      <c r="G36" s="74"/>
      <c r="H36" s="70"/>
    </row>
    <row r="37" spans="1:8" s="66" customFormat="1">
      <c r="A37" s="70"/>
      <c r="B37" s="70"/>
      <c r="C37" s="70"/>
      <c r="D37" s="70"/>
      <c r="E37" s="70"/>
      <c r="F37" s="74"/>
      <c r="G37" s="74"/>
      <c r="H37" s="70"/>
    </row>
    <row r="38" spans="1:8" s="66" customFormat="1">
      <c r="A38" s="72"/>
      <c r="B38" s="72"/>
      <c r="C38" s="72"/>
      <c r="D38" s="70"/>
      <c r="E38" s="70"/>
      <c r="F38" s="74"/>
      <c r="G38" s="74"/>
      <c r="H38" s="70"/>
    </row>
    <row r="39" spans="1:8" s="66" customFormat="1">
      <c r="A39" s="70"/>
      <c r="B39" s="73"/>
      <c r="C39" s="73"/>
      <c r="D39" s="70"/>
      <c r="E39" s="70"/>
      <c r="F39" s="70"/>
      <c r="G39" s="70"/>
      <c r="H39" s="70"/>
    </row>
    <row r="40" spans="1:8" s="66" customFormat="1">
      <c r="A40" s="70"/>
      <c r="B40" s="70"/>
      <c r="C40" s="70"/>
      <c r="D40" s="70"/>
      <c r="E40" s="70"/>
      <c r="F40" s="70"/>
      <c r="G40" s="70"/>
      <c r="H40" s="70"/>
    </row>
    <row r="41" spans="1:8" s="66" customFormat="1">
      <c r="A41" s="72"/>
      <c r="B41" s="72"/>
      <c r="C41" s="72"/>
      <c r="D41" s="70"/>
      <c r="E41" s="70"/>
      <c r="F41" s="70"/>
      <c r="G41" s="70"/>
      <c r="H41" s="70"/>
    </row>
    <row r="42" spans="1:8" s="66" customFormat="1">
      <c r="A42" s="70"/>
      <c r="B42" s="73"/>
      <c r="C42" s="73"/>
      <c r="D42" s="70"/>
      <c r="E42" s="70"/>
      <c r="F42" s="70"/>
      <c r="G42" s="70"/>
      <c r="H42" s="70"/>
    </row>
    <row r="43" spans="1:8" s="66" customFormat="1">
      <c r="A43" s="70"/>
      <c r="B43" s="70"/>
      <c r="C43" s="70"/>
      <c r="D43" s="70"/>
      <c r="E43" s="70"/>
      <c r="F43" s="70"/>
      <c r="G43" s="70"/>
      <c r="H43" s="70"/>
    </row>
    <row r="44" spans="1:8" s="66" customFormat="1">
      <c r="A44" s="70"/>
      <c r="B44" s="70"/>
      <c r="C44" s="70"/>
      <c r="D44" s="70"/>
      <c r="E44" s="70"/>
      <c r="F44" s="70"/>
      <c r="G44" s="70"/>
      <c r="H44" s="70"/>
    </row>
    <row r="45" spans="1:8" s="66" customFormat="1">
      <c r="A45" s="70"/>
      <c r="B45" s="70"/>
      <c r="C45" s="70"/>
      <c r="D45" s="70"/>
      <c r="E45" s="70"/>
      <c r="F45" s="70"/>
      <c r="G45" s="70"/>
      <c r="H45" s="70"/>
    </row>
    <row r="46" spans="1:8" s="66" customFormat="1">
      <c r="A46" s="70"/>
      <c r="B46" s="70"/>
      <c r="C46" s="70"/>
      <c r="D46" s="70"/>
      <c r="E46" s="70"/>
      <c r="F46" s="70"/>
      <c r="G46" s="70"/>
      <c r="H46" s="70"/>
    </row>
  </sheetData>
  <mergeCells count="1">
    <mergeCell ref="A3:H4"/>
  </mergeCells>
  <pageMargins left="0.51111111111111096" right="0.51111111111111096" top="0.78749999999999998" bottom="0.78749999999999998" header="0.51180555555555496" footer="0.51180555555555496"/>
  <pageSetup paperSize="9" scale="54" firstPageNumber="0" orientation="portrait" useFirstPageNumber="1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30"/>
  <sheetViews>
    <sheetView topLeftCell="A16" zoomScale="87" zoomScaleNormal="87" workbookViewId="0">
      <selection activeCell="P39" sqref="P38:P39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 t="s">
        <v>413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ht="15.75">
      <c r="B4" s="342" t="s">
        <v>414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</row>
    <row r="5" spans="1:1021" s="14" customFormat="1" ht="25.5" customHeight="1">
      <c r="B5" s="350" t="s">
        <v>415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309</v>
      </c>
      <c r="K5" s="350" t="s">
        <v>310</v>
      </c>
      <c r="L5" s="350" t="s">
        <v>311</v>
      </c>
      <c r="M5" s="24"/>
    </row>
    <row r="6" spans="1:1021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24"/>
    </row>
    <row r="7" spans="1:1021">
      <c r="A7" s="17"/>
      <c r="B7" s="19" t="s">
        <v>416</v>
      </c>
      <c r="C7" s="20" t="s">
        <v>31</v>
      </c>
      <c r="D7" s="21"/>
      <c r="E7" s="22"/>
      <c r="F7" s="21"/>
      <c r="G7" s="22">
        <v>0.6</v>
      </c>
      <c r="H7" s="21">
        <v>113.5</v>
      </c>
      <c r="I7" s="22"/>
      <c r="J7" s="21"/>
      <c r="K7" s="25">
        <f>ROUND(F7*G7,2)</f>
        <v>0</v>
      </c>
      <c r="L7" s="26">
        <f>H7*G7</f>
        <v>68.099999999999994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</row>
    <row r="8" spans="1:1021" ht="15.75" customHeight="1">
      <c r="A8" s="17"/>
      <c r="B8" s="343" t="s">
        <v>317</v>
      </c>
      <c r="C8" s="344"/>
      <c r="D8" s="344"/>
      <c r="E8" s="344"/>
      <c r="F8" s="344"/>
      <c r="G8" s="344"/>
      <c r="H8" s="344"/>
      <c r="I8" s="344"/>
      <c r="J8" s="344"/>
      <c r="K8" s="344"/>
      <c r="L8" s="36">
        <f>SUM(L7:L7)</f>
        <v>68.099999999999994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11" spans="1:1021" ht="15.75">
      <c r="B11" s="342" t="s">
        <v>417</v>
      </c>
      <c r="C11" s="342"/>
      <c r="D11" s="342"/>
      <c r="E11" s="342"/>
      <c r="F11" s="342"/>
      <c r="G11" s="342"/>
      <c r="H11" s="342"/>
      <c r="I11" s="342"/>
      <c r="J11" s="342"/>
      <c r="K11" s="342"/>
      <c r="L11" s="342"/>
    </row>
    <row r="12" spans="1:1021" s="14" customFormat="1" ht="25.5" customHeight="1">
      <c r="B12" s="350" t="s">
        <v>415</v>
      </c>
      <c r="C12" s="350" t="s">
        <v>302</v>
      </c>
      <c r="D12" s="350" t="s">
        <v>303</v>
      </c>
      <c r="E12" s="350" t="s">
        <v>304</v>
      </c>
      <c r="F12" s="350" t="s">
        <v>305</v>
      </c>
      <c r="G12" s="350" t="s">
        <v>306</v>
      </c>
      <c r="H12" s="350" t="s">
        <v>307</v>
      </c>
      <c r="I12" s="350" t="s">
        <v>308</v>
      </c>
      <c r="J12" s="350" t="s">
        <v>309</v>
      </c>
      <c r="K12" s="350" t="s">
        <v>310</v>
      </c>
      <c r="L12" s="350" t="s">
        <v>311</v>
      </c>
      <c r="M12" s="24"/>
    </row>
    <row r="13" spans="1:1021" s="14" customFormat="1" ht="12.75">
      <c r="B13" s="350"/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24"/>
    </row>
    <row r="14" spans="1:1021">
      <c r="A14" s="17"/>
      <c r="B14" s="35" t="s">
        <v>418</v>
      </c>
      <c r="C14" s="20" t="s">
        <v>31</v>
      </c>
      <c r="D14" s="21"/>
      <c r="E14" s="22"/>
      <c r="F14" s="21">
        <v>22</v>
      </c>
      <c r="G14" s="22">
        <f>2.9-G7</f>
        <v>2.2999999999999998</v>
      </c>
      <c r="H14" s="21"/>
      <c r="I14" s="22"/>
      <c r="J14" s="21"/>
      <c r="K14" s="25">
        <f>ROUND(F14*G14,2)</f>
        <v>50.6</v>
      </c>
      <c r="L14" s="26">
        <f>K14</f>
        <v>50.6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</row>
    <row r="15" spans="1:1021" ht="15.75" customHeight="1">
      <c r="A15" s="17"/>
      <c r="B15" s="359" t="s">
        <v>317</v>
      </c>
      <c r="C15" s="360"/>
      <c r="D15" s="360"/>
      <c r="E15" s="360"/>
      <c r="F15" s="360"/>
      <c r="G15" s="360"/>
      <c r="H15" s="360"/>
      <c r="I15" s="360"/>
      <c r="J15" s="360"/>
      <c r="K15" s="360"/>
      <c r="L15" s="37">
        <f>SUM(L14:L14)</f>
        <v>50.6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</row>
    <row r="16" spans="1:1021" ht="15.75">
      <c r="B16" s="342" t="s">
        <v>419</v>
      </c>
      <c r="C16" s="342"/>
      <c r="D16" s="342"/>
      <c r="E16" s="342"/>
      <c r="F16" s="342"/>
      <c r="G16" s="342"/>
      <c r="H16" s="342"/>
      <c r="I16" s="342"/>
      <c r="J16" s="342"/>
      <c r="K16" s="342"/>
      <c r="L16" s="342"/>
    </row>
    <row r="17" spans="1:1021" s="14" customFormat="1" ht="25.5" customHeight="1">
      <c r="B17" s="350" t="s">
        <v>415</v>
      </c>
      <c r="C17" s="350" t="s">
        <v>302</v>
      </c>
      <c r="D17" s="350" t="s">
        <v>303</v>
      </c>
      <c r="E17" s="350" t="s">
        <v>304</v>
      </c>
      <c r="F17" s="350" t="s">
        <v>305</v>
      </c>
      <c r="G17" s="350" t="s">
        <v>306</v>
      </c>
      <c r="H17" s="350" t="s">
        <v>307</v>
      </c>
      <c r="I17" s="350" t="s">
        <v>308</v>
      </c>
      <c r="J17" s="350" t="s">
        <v>309</v>
      </c>
      <c r="K17" s="350" t="s">
        <v>310</v>
      </c>
      <c r="L17" s="350" t="s">
        <v>311</v>
      </c>
      <c r="M17" s="24"/>
    </row>
    <row r="18" spans="1:1021" s="14" customFormat="1" ht="12.75">
      <c r="B18" s="350"/>
      <c r="C18" s="350"/>
      <c r="D18" s="350"/>
      <c r="E18" s="350"/>
      <c r="F18" s="350"/>
      <c r="G18" s="350"/>
      <c r="H18" s="350"/>
      <c r="I18" s="350"/>
      <c r="J18" s="350"/>
      <c r="K18" s="350"/>
      <c r="L18" s="350"/>
      <c r="M18" s="24"/>
    </row>
    <row r="19" spans="1:1021">
      <c r="A19" s="17"/>
      <c r="B19" s="35" t="s">
        <v>418</v>
      </c>
      <c r="C19" s="20" t="s">
        <v>31</v>
      </c>
      <c r="D19" s="21"/>
      <c r="E19" s="22"/>
      <c r="F19" s="21">
        <v>29.9</v>
      </c>
      <c r="G19" s="22">
        <f>2.9-G7</f>
        <v>2.2999999999999998</v>
      </c>
      <c r="H19" s="21"/>
      <c r="I19" s="22"/>
      <c r="J19" s="21"/>
      <c r="K19" s="25">
        <f>ROUND(F19*G19,2)</f>
        <v>68.77</v>
      </c>
      <c r="L19" s="26">
        <f>K19</f>
        <v>68.77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</row>
    <row r="20" spans="1:1021" ht="15.75" customHeight="1">
      <c r="A20" s="17"/>
      <c r="B20" s="359" t="s">
        <v>317</v>
      </c>
      <c r="C20" s="360"/>
      <c r="D20" s="360"/>
      <c r="E20" s="360"/>
      <c r="F20" s="360"/>
      <c r="G20" s="360"/>
      <c r="H20" s="360"/>
      <c r="I20" s="360"/>
      <c r="J20" s="360"/>
      <c r="K20" s="360"/>
      <c r="L20" s="37">
        <f>SUM(L19:L19)</f>
        <v>68.77</v>
      </c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</row>
    <row r="21" spans="1:1021">
      <c r="B21" s="343" t="s">
        <v>420</v>
      </c>
      <c r="C21" s="344"/>
      <c r="D21" s="344"/>
      <c r="E21" s="344"/>
      <c r="F21" s="344"/>
      <c r="G21" s="344"/>
      <c r="H21" s="344"/>
      <c r="I21" s="344"/>
      <c r="J21" s="344"/>
      <c r="K21" s="344"/>
      <c r="L21" s="38">
        <f>L15+L20</f>
        <v>119.37</v>
      </c>
    </row>
    <row r="24" spans="1:1021" ht="15.75">
      <c r="B24" s="342" t="s">
        <v>413</v>
      </c>
      <c r="C24" s="342"/>
      <c r="D24" s="342"/>
      <c r="E24" s="342"/>
      <c r="F24" s="342"/>
      <c r="G24" s="342"/>
      <c r="H24" s="342"/>
      <c r="I24" s="342"/>
      <c r="J24" s="342"/>
      <c r="K24" s="342"/>
      <c r="L24" s="342"/>
    </row>
    <row r="25" spans="1:1021" s="14" customFormat="1" ht="25.5" customHeight="1">
      <c r="B25" s="350" t="s">
        <v>415</v>
      </c>
      <c r="C25" s="350" t="s">
        <v>302</v>
      </c>
      <c r="D25" s="350" t="s">
        <v>303</v>
      </c>
      <c r="E25" s="350" t="s">
        <v>304</v>
      </c>
      <c r="F25" s="350" t="s">
        <v>305</v>
      </c>
      <c r="G25" s="350" t="s">
        <v>306</v>
      </c>
      <c r="H25" s="350" t="s">
        <v>307</v>
      </c>
      <c r="I25" s="350" t="s">
        <v>308</v>
      </c>
      <c r="J25" s="350" t="s">
        <v>309</v>
      </c>
      <c r="K25" s="350" t="s">
        <v>310</v>
      </c>
      <c r="L25" s="350" t="s">
        <v>311</v>
      </c>
      <c r="M25" s="24"/>
    </row>
    <row r="26" spans="1:1021" s="14" customFormat="1" ht="12.75">
      <c r="B26" s="350"/>
      <c r="C26" s="350"/>
      <c r="D26" s="350"/>
      <c r="E26" s="350"/>
      <c r="F26" s="350"/>
      <c r="G26" s="350"/>
      <c r="H26" s="350"/>
      <c r="I26" s="350"/>
      <c r="J26" s="350"/>
      <c r="K26" s="350"/>
      <c r="L26" s="350"/>
      <c r="M26" s="24"/>
    </row>
    <row r="27" spans="1:1021">
      <c r="A27" s="17"/>
      <c r="B27" s="19" t="s">
        <v>421</v>
      </c>
      <c r="C27" s="20" t="s">
        <v>31</v>
      </c>
      <c r="D27" s="21"/>
      <c r="E27" s="22"/>
      <c r="F27" s="21"/>
      <c r="G27" s="22"/>
      <c r="H27" s="21"/>
      <c r="I27" s="22"/>
      <c r="J27" s="21"/>
      <c r="K27" s="25">
        <v>27.27</v>
      </c>
      <c r="L27" s="26">
        <f>K27</f>
        <v>27.27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</row>
    <row r="28" spans="1:1021">
      <c r="A28" s="17"/>
      <c r="B28" s="19" t="s">
        <v>422</v>
      </c>
      <c r="C28" s="20" t="s">
        <v>31</v>
      </c>
      <c r="D28" s="21"/>
      <c r="E28" s="22"/>
      <c r="F28" s="21"/>
      <c r="G28" s="22"/>
      <c r="H28" s="21"/>
      <c r="I28" s="22"/>
      <c r="J28" s="21"/>
      <c r="K28" s="25">
        <v>14.43</v>
      </c>
      <c r="L28" s="26">
        <f t="shared" ref="L28:L29" si="0">K28</f>
        <v>14.43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</row>
    <row r="29" spans="1:1021">
      <c r="A29" s="17"/>
      <c r="B29" s="19" t="s">
        <v>423</v>
      </c>
      <c r="C29" s="20" t="s">
        <v>31</v>
      </c>
      <c r="D29" s="21"/>
      <c r="E29" s="22"/>
      <c r="F29" s="21"/>
      <c r="G29" s="22"/>
      <c r="H29" s="21"/>
      <c r="I29" s="22"/>
      <c r="J29" s="21"/>
      <c r="K29" s="25">
        <v>22.27</v>
      </c>
      <c r="L29" s="26">
        <f t="shared" si="0"/>
        <v>22.27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</row>
    <row r="30" spans="1:1021" ht="15.75" customHeight="1">
      <c r="A30" s="17"/>
      <c r="B30" s="343" t="s">
        <v>317</v>
      </c>
      <c r="C30" s="344"/>
      <c r="D30" s="344"/>
      <c r="E30" s="344"/>
      <c r="F30" s="344"/>
      <c r="G30" s="344"/>
      <c r="H30" s="344"/>
      <c r="I30" s="344"/>
      <c r="J30" s="344"/>
      <c r="K30" s="344"/>
      <c r="L30" s="36">
        <f>SUM(L27:L29)</f>
        <v>63.97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</row>
  </sheetData>
  <mergeCells count="54">
    <mergeCell ref="B1:L2"/>
    <mergeCell ref="K17:K18"/>
    <mergeCell ref="K25:K26"/>
    <mergeCell ref="L5:L6"/>
    <mergeCell ref="L12:L13"/>
    <mergeCell ref="L17:L18"/>
    <mergeCell ref="L25:L26"/>
    <mergeCell ref="I17:I18"/>
    <mergeCell ref="I25:I26"/>
    <mergeCell ref="J5:J6"/>
    <mergeCell ref="J12:J13"/>
    <mergeCell ref="J17:J18"/>
    <mergeCell ref="J25:J26"/>
    <mergeCell ref="G17:G18"/>
    <mergeCell ref="G25:G26"/>
    <mergeCell ref="H5:H6"/>
    <mergeCell ref="H12:H13"/>
    <mergeCell ref="H17:H18"/>
    <mergeCell ref="H25:H26"/>
    <mergeCell ref="E17:E18"/>
    <mergeCell ref="E25:E26"/>
    <mergeCell ref="F5:F6"/>
    <mergeCell ref="F12:F13"/>
    <mergeCell ref="F17:F18"/>
    <mergeCell ref="F25:F26"/>
    <mergeCell ref="B20:K20"/>
    <mergeCell ref="B21:K21"/>
    <mergeCell ref="B24:L24"/>
    <mergeCell ref="B30:K30"/>
    <mergeCell ref="B5:B6"/>
    <mergeCell ref="B12:B13"/>
    <mergeCell ref="B17:B18"/>
    <mergeCell ref="B25:B26"/>
    <mergeCell ref="C5:C6"/>
    <mergeCell ref="C12:C13"/>
    <mergeCell ref="C17:C18"/>
    <mergeCell ref="C25:C26"/>
    <mergeCell ref="D5:D6"/>
    <mergeCell ref="D12:D13"/>
    <mergeCell ref="D17:D18"/>
    <mergeCell ref="D25:D26"/>
    <mergeCell ref="B4:L4"/>
    <mergeCell ref="B8:K8"/>
    <mergeCell ref="B11:L11"/>
    <mergeCell ref="B15:K15"/>
    <mergeCell ref="B16:L16"/>
    <mergeCell ref="E5:E6"/>
    <mergeCell ref="E12:E13"/>
    <mergeCell ref="G5:G6"/>
    <mergeCell ref="G12:G13"/>
    <mergeCell ref="I5:I6"/>
    <mergeCell ref="I12:I13"/>
    <mergeCell ref="K5:K6"/>
    <mergeCell ref="K12:K13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H71"/>
  <sheetViews>
    <sheetView zoomScale="87" zoomScaleNormal="87" workbookViewId="0">
      <selection activeCell="R26" sqref="R26"/>
    </sheetView>
  </sheetViews>
  <sheetFormatPr defaultColWidth="9.140625" defaultRowHeight="15"/>
  <cols>
    <col min="1" max="1" width="3.140625" style="1" customWidth="1"/>
    <col min="2" max="2" width="63" style="1" customWidth="1"/>
    <col min="3" max="3" width="14.42578125" style="1" customWidth="1"/>
    <col min="4" max="4" width="9.85546875" style="1" customWidth="1"/>
    <col min="5" max="5" width="12" style="1" customWidth="1"/>
    <col min="6" max="6" width="12.85546875" style="1" customWidth="1"/>
    <col min="7" max="7" width="10.140625" style="1" customWidth="1"/>
    <col min="8" max="8" width="16.140625" style="1" customWidth="1"/>
    <col min="9" max="9" width="15.28515625" style="1" customWidth="1"/>
    <col min="10" max="10" width="11" style="1" customWidth="1"/>
    <col min="11" max="11" width="9.7109375" style="1" customWidth="1"/>
    <col min="12" max="12" width="9.140625" style="1"/>
    <col min="13" max="13" width="10" style="1" customWidth="1"/>
    <col min="14" max="14" width="9.140625" style="95"/>
    <col min="15" max="15" width="9.140625" style="1"/>
    <col min="16" max="16" width="12" style="1" customWidth="1"/>
    <col min="17" max="1022" width="9.140625" style="1"/>
  </cols>
  <sheetData>
    <row r="1" spans="1:1022" ht="15" customHeight="1">
      <c r="B1" s="371" t="s">
        <v>424</v>
      </c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</row>
    <row r="2" spans="1:1022" ht="15" customHeight="1">
      <c r="B2" s="373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</row>
    <row r="3" spans="1:1022" s="93" customFormat="1" ht="12.75">
      <c r="N3" s="101"/>
    </row>
    <row r="5" spans="1:1022" ht="15.75">
      <c r="B5" s="365" t="s">
        <v>425</v>
      </c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</row>
    <row r="6" spans="1:1022" s="94" customFormat="1" ht="25.5" customHeight="1">
      <c r="B6" s="369" t="s">
        <v>415</v>
      </c>
      <c r="C6" s="369" t="s">
        <v>302</v>
      </c>
      <c r="D6" s="369" t="s">
        <v>303</v>
      </c>
      <c r="E6" s="369" t="s">
        <v>304</v>
      </c>
      <c r="F6" s="369" t="s">
        <v>305</v>
      </c>
      <c r="G6" s="369" t="s">
        <v>306</v>
      </c>
      <c r="H6" s="369" t="s">
        <v>307</v>
      </c>
      <c r="I6" s="369" t="s">
        <v>308</v>
      </c>
      <c r="J6" s="369" t="s">
        <v>309</v>
      </c>
      <c r="K6" s="369" t="s">
        <v>310</v>
      </c>
      <c r="L6" s="370" t="s">
        <v>426</v>
      </c>
      <c r="M6" s="369" t="s">
        <v>311</v>
      </c>
      <c r="N6" s="102"/>
    </row>
    <row r="7" spans="1:1022" s="94" customFormat="1" ht="12.75">
      <c r="B7" s="369"/>
      <c r="C7" s="369"/>
      <c r="D7" s="369"/>
      <c r="E7" s="369"/>
      <c r="F7" s="369"/>
      <c r="G7" s="369"/>
      <c r="H7" s="369"/>
      <c r="I7" s="369"/>
      <c r="J7" s="369"/>
      <c r="K7" s="369"/>
      <c r="L7" s="370"/>
      <c r="M7" s="369"/>
      <c r="N7" s="102"/>
    </row>
    <row r="8" spans="1:1022" ht="15.75" customHeight="1">
      <c r="A8"/>
      <c r="B8" s="96" t="s">
        <v>427</v>
      </c>
      <c r="C8" s="97" t="s">
        <v>31</v>
      </c>
      <c r="D8" s="98"/>
      <c r="E8" s="99"/>
      <c r="F8" s="21"/>
      <c r="G8" s="22">
        <v>6.5</v>
      </c>
      <c r="H8" s="100">
        <v>113.5</v>
      </c>
      <c r="I8" s="103"/>
      <c r="J8" s="104"/>
      <c r="K8" s="105">
        <f>G8*H8</f>
        <v>737.75</v>
      </c>
      <c r="L8" s="104"/>
      <c r="M8" s="106">
        <f>K8</f>
        <v>737.75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</row>
    <row r="9" spans="1:1022" ht="15.75" customHeight="1">
      <c r="A9"/>
      <c r="B9" s="366" t="s">
        <v>428</v>
      </c>
      <c r="C9" s="367"/>
      <c r="D9" s="367"/>
      <c r="E9" s="367"/>
      <c r="F9" s="367"/>
      <c r="G9" s="367"/>
      <c r="H9" s="367"/>
      <c r="I9" s="367"/>
      <c r="J9" s="367"/>
      <c r="K9" s="367"/>
      <c r="L9" s="368"/>
      <c r="M9" s="107">
        <f>SUM(M8:M8)</f>
        <v>737.75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</row>
    <row r="11" spans="1:1022" ht="15.75">
      <c r="B11" s="365" t="s">
        <v>429</v>
      </c>
      <c r="C11" s="365"/>
      <c r="D11" s="365"/>
      <c r="E11" s="365"/>
      <c r="F11" s="365"/>
      <c r="G11" s="365"/>
      <c r="H11" s="365"/>
      <c r="I11" s="365"/>
      <c r="J11" s="365"/>
      <c r="K11" s="365"/>
      <c r="L11" s="365"/>
      <c r="M11" s="365"/>
    </row>
    <row r="12" spans="1:1022" s="94" customFormat="1" ht="25.5" customHeight="1">
      <c r="B12" s="369" t="s">
        <v>415</v>
      </c>
      <c r="C12" s="369" t="s">
        <v>302</v>
      </c>
      <c r="D12" s="369" t="s">
        <v>303</v>
      </c>
      <c r="E12" s="369" t="s">
        <v>304</v>
      </c>
      <c r="F12" s="369" t="s">
        <v>305</v>
      </c>
      <c r="G12" s="369" t="s">
        <v>306</v>
      </c>
      <c r="H12" s="369" t="s">
        <v>307</v>
      </c>
      <c r="I12" s="369" t="s">
        <v>308</v>
      </c>
      <c r="J12" s="369" t="s">
        <v>309</v>
      </c>
      <c r="K12" s="369" t="s">
        <v>310</v>
      </c>
      <c r="L12" s="370" t="s">
        <v>426</v>
      </c>
      <c r="M12" s="369" t="s">
        <v>311</v>
      </c>
      <c r="N12" s="102"/>
    </row>
    <row r="13" spans="1:1022" s="94" customFormat="1" ht="12.75">
      <c r="B13" s="369"/>
      <c r="C13" s="369"/>
      <c r="D13" s="369"/>
      <c r="E13" s="369"/>
      <c r="F13" s="369"/>
      <c r="G13" s="369"/>
      <c r="H13" s="369"/>
      <c r="I13" s="369"/>
      <c r="J13" s="369"/>
      <c r="K13" s="369"/>
      <c r="L13" s="370"/>
      <c r="M13" s="369"/>
      <c r="N13" s="102"/>
    </row>
    <row r="14" spans="1:1022" ht="15.75" customHeight="1">
      <c r="A14"/>
      <c r="B14" s="96" t="s">
        <v>430</v>
      </c>
      <c r="C14" s="97" t="s">
        <v>31</v>
      </c>
      <c r="D14" s="98"/>
      <c r="E14" s="99"/>
      <c r="F14" s="21"/>
      <c r="G14" s="22"/>
      <c r="H14" s="100"/>
      <c r="I14" s="103"/>
      <c r="J14" s="104"/>
      <c r="K14" s="105">
        <v>791.92</v>
      </c>
      <c r="L14" s="104"/>
      <c r="M14" s="106">
        <f>K14</f>
        <v>791.92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</row>
    <row r="15" spans="1:1022" ht="15.75" customHeight="1">
      <c r="A15"/>
      <c r="B15" s="366" t="s">
        <v>428</v>
      </c>
      <c r="C15" s="367"/>
      <c r="D15" s="367"/>
      <c r="E15" s="367"/>
      <c r="F15" s="367"/>
      <c r="G15" s="367"/>
      <c r="H15" s="367"/>
      <c r="I15" s="367"/>
      <c r="J15" s="367"/>
      <c r="K15" s="367"/>
      <c r="L15" s="368"/>
      <c r="M15" s="107">
        <f>SUM(M14:M14)</f>
        <v>791.92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</row>
    <row r="18" spans="1:1022" ht="15.75">
      <c r="B18" s="365" t="s">
        <v>431</v>
      </c>
      <c r="C18" s="365"/>
      <c r="D18" s="365"/>
      <c r="E18" s="365"/>
      <c r="F18" s="365"/>
      <c r="G18" s="365"/>
      <c r="H18" s="365"/>
      <c r="I18" s="365"/>
      <c r="J18" s="365"/>
      <c r="K18" s="365"/>
      <c r="L18" s="365"/>
      <c r="M18" s="365"/>
    </row>
    <row r="19" spans="1:1022" s="94" customFormat="1" ht="25.5" customHeight="1">
      <c r="B19" s="369" t="s">
        <v>415</v>
      </c>
      <c r="C19" s="369" t="s">
        <v>302</v>
      </c>
      <c r="D19" s="369" t="s">
        <v>303</v>
      </c>
      <c r="E19" s="369" t="s">
        <v>304</v>
      </c>
      <c r="F19" s="369" t="s">
        <v>305</v>
      </c>
      <c r="G19" s="369" t="s">
        <v>306</v>
      </c>
      <c r="H19" s="369" t="s">
        <v>307</v>
      </c>
      <c r="I19" s="369" t="s">
        <v>308</v>
      </c>
      <c r="J19" s="369" t="s">
        <v>309</v>
      </c>
      <c r="K19" s="369" t="s">
        <v>310</v>
      </c>
      <c r="L19" s="370" t="s">
        <v>426</v>
      </c>
      <c r="M19" s="369" t="s">
        <v>311</v>
      </c>
      <c r="N19" s="102"/>
    </row>
    <row r="20" spans="1:1022" s="94" customFormat="1" ht="12.75">
      <c r="B20" s="369"/>
      <c r="C20" s="369"/>
      <c r="D20" s="369"/>
      <c r="E20" s="369"/>
      <c r="F20" s="369"/>
      <c r="G20" s="369"/>
      <c r="H20" s="369"/>
      <c r="I20" s="369"/>
      <c r="J20" s="369"/>
      <c r="K20" s="369"/>
      <c r="L20" s="370"/>
      <c r="M20" s="369"/>
      <c r="N20" s="102"/>
    </row>
    <row r="21" spans="1:1022" ht="15.75" customHeight="1">
      <c r="A21"/>
      <c r="B21" s="96" t="s">
        <v>431</v>
      </c>
      <c r="C21" s="97" t="s">
        <v>31</v>
      </c>
      <c r="D21" s="98"/>
      <c r="E21" s="99">
        <v>21.7</v>
      </c>
      <c r="F21" s="21">
        <v>35.700000000000003</v>
      </c>
      <c r="G21" s="22"/>
      <c r="H21" s="100"/>
      <c r="I21" s="103"/>
      <c r="J21" s="104"/>
      <c r="K21" s="105">
        <f>E21*F21</f>
        <v>774.69</v>
      </c>
      <c r="L21" s="104"/>
      <c r="M21" s="106">
        <f>K21</f>
        <v>774.69</v>
      </c>
      <c r="O21" s="108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</row>
    <row r="22" spans="1:1022" ht="15.75" customHeight="1">
      <c r="A22"/>
      <c r="B22" s="366" t="s">
        <v>428</v>
      </c>
      <c r="C22" s="367"/>
      <c r="D22" s="367"/>
      <c r="E22" s="367"/>
      <c r="F22" s="367"/>
      <c r="G22" s="367"/>
      <c r="H22" s="367"/>
      <c r="I22" s="367"/>
      <c r="J22" s="367"/>
      <c r="K22" s="367"/>
      <c r="L22" s="368"/>
      <c r="M22" s="107">
        <f>SUM(M21:M21)</f>
        <v>774.69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</row>
    <row r="23" spans="1:1022" ht="15.75">
      <c r="B23" s="365" t="s">
        <v>432</v>
      </c>
      <c r="C23" s="365"/>
      <c r="D23" s="365"/>
      <c r="E23" s="365"/>
      <c r="F23" s="365"/>
      <c r="G23" s="365"/>
      <c r="H23" s="365"/>
      <c r="I23" s="365"/>
      <c r="J23" s="365"/>
      <c r="K23" s="365"/>
      <c r="L23" s="365"/>
      <c r="M23" s="365"/>
    </row>
    <row r="24" spans="1:1022" s="94" customFormat="1" ht="25.5" customHeight="1">
      <c r="B24" s="369" t="s">
        <v>415</v>
      </c>
      <c r="C24" s="369" t="s">
        <v>302</v>
      </c>
      <c r="D24" s="369" t="s">
        <v>303</v>
      </c>
      <c r="E24" s="369" t="s">
        <v>304</v>
      </c>
      <c r="F24" s="369" t="s">
        <v>305</v>
      </c>
      <c r="G24" s="369" t="s">
        <v>306</v>
      </c>
      <c r="H24" s="369" t="s">
        <v>307</v>
      </c>
      <c r="I24" s="369" t="s">
        <v>308</v>
      </c>
      <c r="J24" s="369" t="s">
        <v>309</v>
      </c>
      <c r="K24" s="369" t="s">
        <v>310</v>
      </c>
      <c r="L24" s="370" t="s">
        <v>426</v>
      </c>
      <c r="M24" s="369" t="s">
        <v>311</v>
      </c>
      <c r="N24" s="102"/>
    </row>
    <row r="25" spans="1:1022" s="94" customFormat="1" ht="12.75">
      <c r="B25" s="369"/>
      <c r="C25" s="369"/>
      <c r="D25" s="369"/>
      <c r="E25" s="369"/>
      <c r="F25" s="369"/>
      <c r="G25" s="369"/>
      <c r="H25" s="369"/>
      <c r="I25" s="369"/>
      <c r="J25" s="369"/>
      <c r="K25" s="369"/>
      <c r="L25" s="370"/>
      <c r="M25" s="369"/>
      <c r="N25" s="102"/>
    </row>
    <row r="26" spans="1:1022" ht="15.75" customHeight="1">
      <c r="A26"/>
      <c r="B26" s="96" t="s">
        <v>433</v>
      </c>
      <c r="C26" s="97" t="s">
        <v>31</v>
      </c>
      <c r="D26" s="98"/>
      <c r="E26" s="22">
        <v>15</v>
      </c>
      <c r="F26" s="21">
        <v>27.3</v>
      </c>
      <c r="G26" s="22"/>
      <c r="H26" s="100"/>
      <c r="I26" s="103"/>
      <c r="J26" s="104"/>
      <c r="K26" s="105">
        <f>ROUND(F26*E26,2)</f>
        <v>409.5</v>
      </c>
      <c r="L26" s="104">
        <v>1</v>
      </c>
      <c r="M26" s="106">
        <f t="shared" ref="M26" si="0">ROUND(K26*L26,2)</f>
        <v>409.5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</row>
    <row r="27" spans="1:1022" ht="15.75" customHeight="1">
      <c r="A27"/>
      <c r="B27" s="366" t="s">
        <v>428</v>
      </c>
      <c r="C27" s="367"/>
      <c r="D27" s="367"/>
      <c r="E27" s="367"/>
      <c r="F27" s="367"/>
      <c r="G27" s="367"/>
      <c r="H27" s="367"/>
      <c r="I27" s="367"/>
      <c r="J27" s="367"/>
      <c r="K27" s="367"/>
      <c r="L27" s="368"/>
      <c r="M27" s="107">
        <f>SUM(M26:M26)</f>
        <v>409.5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</row>
    <row r="30" spans="1:1022" ht="15.75">
      <c r="B30" s="365" t="s">
        <v>434</v>
      </c>
      <c r="C30" s="365"/>
      <c r="D30" s="365"/>
      <c r="E30" s="365"/>
      <c r="F30" s="365"/>
      <c r="G30" s="365"/>
      <c r="H30" s="365"/>
      <c r="I30" s="365"/>
      <c r="J30" s="365"/>
      <c r="K30" s="365"/>
      <c r="L30" s="365"/>
      <c r="M30" s="365"/>
    </row>
    <row r="31" spans="1:1022" s="94" customFormat="1" ht="25.5" customHeight="1">
      <c r="B31" s="369" t="s">
        <v>415</v>
      </c>
      <c r="C31" s="369" t="s">
        <v>302</v>
      </c>
      <c r="D31" s="369" t="s">
        <v>303</v>
      </c>
      <c r="E31" s="369" t="s">
        <v>304</v>
      </c>
      <c r="F31" s="369" t="s">
        <v>305</v>
      </c>
      <c r="G31" s="369" t="s">
        <v>306</v>
      </c>
      <c r="H31" s="369" t="s">
        <v>307</v>
      </c>
      <c r="I31" s="369" t="s">
        <v>308</v>
      </c>
      <c r="J31" s="369" t="s">
        <v>309</v>
      </c>
      <c r="K31" s="369" t="s">
        <v>310</v>
      </c>
      <c r="L31" s="370" t="s">
        <v>426</v>
      </c>
      <c r="M31" s="369" t="s">
        <v>311</v>
      </c>
      <c r="N31" s="102"/>
    </row>
    <row r="32" spans="1:1022" s="94" customFormat="1" ht="12.75">
      <c r="B32" s="369"/>
      <c r="C32" s="369"/>
      <c r="D32" s="369"/>
      <c r="E32" s="369"/>
      <c r="F32" s="369"/>
      <c r="G32" s="369"/>
      <c r="H32" s="369"/>
      <c r="I32" s="369"/>
      <c r="J32" s="369"/>
      <c r="K32" s="369"/>
      <c r="L32" s="370"/>
      <c r="M32" s="369"/>
      <c r="N32" s="102"/>
    </row>
    <row r="33" spans="1:1022" ht="15.75" customHeight="1">
      <c r="A33"/>
      <c r="B33" s="96" t="s">
        <v>435</v>
      </c>
      <c r="C33" s="97" t="s">
        <v>31</v>
      </c>
      <c r="D33" s="98"/>
      <c r="E33" s="22">
        <v>21.7</v>
      </c>
      <c r="F33" s="21">
        <v>35.700000000000003</v>
      </c>
      <c r="G33" s="22"/>
      <c r="H33" s="100"/>
      <c r="I33" s="103"/>
      <c r="J33" s="104"/>
      <c r="K33" s="105">
        <f>ROUND(F33*E33,2)</f>
        <v>774.69</v>
      </c>
      <c r="L33" s="104">
        <v>1</v>
      </c>
      <c r="M33" s="106">
        <f t="shared" ref="M33" si="1">ROUND(K33*L33,2)</f>
        <v>774.69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</row>
    <row r="34" spans="1:1022" ht="15.75" customHeight="1">
      <c r="A34"/>
      <c r="B34" s="366" t="s">
        <v>428</v>
      </c>
      <c r="C34" s="367"/>
      <c r="D34" s="367"/>
      <c r="E34" s="367"/>
      <c r="F34" s="367"/>
      <c r="G34" s="367"/>
      <c r="H34" s="367"/>
      <c r="I34" s="367"/>
      <c r="J34" s="367"/>
      <c r="K34" s="367"/>
      <c r="L34" s="368"/>
      <c r="M34" s="107">
        <f>SUM(M33:M33)</f>
        <v>774.69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</row>
    <row r="37" spans="1:1022" ht="15.75">
      <c r="B37" s="365" t="s">
        <v>436</v>
      </c>
      <c r="C37" s="365"/>
      <c r="D37" s="365"/>
      <c r="E37" s="365"/>
      <c r="F37" s="365"/>
      <c r="G37" s="365"/>
      <c r="H37" s="365"/>
      <c r="I37" s="365"/>
      <c r="J37" s="365"/>
      <c r="K37" s="365"/>
      <c r="L37" s="365"/>
      <c r="M37" s="365"/>
    </row>
    <row r="38" spans="1:1022" s="94" customFormat="1" ht="25.5" customHeight="1">
      <c r="B38" s="369" t="s">
        <v>415</v>
      </c>
      <c r="C38" s="369" t="s">
        <v>302</v>
      </c>
      <c r="D38" s="369" t="s">
        <v>303</v>
      </c>
      <c r="E38" s="369" t="s">
        <v>304</v>
      </c>
      <c r="F38" s="369" t="s">
        <v>305</v>
      </c>
      <c r="G38" s="369" t="s">
        <v>306</v>
      </c>
      <c r="H38" s="369" t="s">
        <v>307</v>
      </c>
      <c r="I38" s="369" t="s">
        <v>308</v>
      </c>
      <c r="J38" s="369" t="s">
        <v>309</v>
      </c>
      <c r="K38" s="369" t="s">
        <v>310</v>
      </c>
      <c r="L38" s="370" t="s">
        <v>426</v>
      </c>
      <c r="M38" s="369" t="s">
        <v>311</v>
      </c>
      <c r="N38" s="102"/>
    </row>
    <row r="39" spans="1:1022" s="94" customFormat="1" ht="12.75">
      <c r="B39" s="369"/>
      <c r="C39" s="369"/>
      <c r="D39" s="369"/>
      <c r="E39" s="369"/>
      <c r="F39" s="369"/>
      <c r="G39" s="369"/>
      <c r="H39" s="369"/>
      <c r="I39" s="369"/>
      <c r="J39" s="369"/>
      <c r="K39" s="369"/>
      <c r="L39" s="370"/>
      <c r="M39" s="369"/>
      <c r="N39" s="102"/>
    </row>
    <row r="40" spans="1:1022" ht="15.75" customHeight="1">
      <c r="A40"/>
      <c r="B40" s="96" t="s">
        <v>437</v>
      </c>
      <c r="C40" s="97" t="s">
        <v>31</v>
      </c>
      <c r="D40" s="98"/>
      <c r="E40" s="22">
        <v>15</v>
      </c>
      <c r="F40" s="21">
        <v>27.3</v>
      </c>
      <c r="G40" s="22"/>
      <c r="H40" s="100"/>
      <c r="I40" s="103"/>
      <c r="J40" s="104"/>
      <c r="K40" s="105">
        <f>ROUND(F40*E40,2)</f>
        <v>409.5</v>
      </c>
      <c r="L40" s="104">
        <v>1</v>
      </c>
      <c r="M40" s="106">
        <f t="shared" ref="M40" si="2">ROUND(K40*L40,2)</f>
        <v>409.5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</row>
    <row r="41" spans="1:1022" ht="15.75" customHeight="1">
      <c r="A41"/>
      <c r="B41" s="366" t="s">
        <v>428</v>
      </c>
      <c r="C41" s="367"/>
      <c r="D41" s="367"/>
      <c r="E41" s="367"/>
      <c r="F41" s="367"/>
      <c r="G41" s="367"/>
      <c r="H41" s="367"/>
      <c r="I41" s="367"/>
      <c r="J41" s="367"/>
      <c r="K41" s="367"/>
      <c r="L41" s="368"/>
      <c r="M41" s="109">
        <f>SUM(M40:M40)</f>
        <v>409.5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</row>
    <row r="44" spans="1:1022" ht="15.75">
      <c r="B44" s="365" t="s">
        <v>438</v>
      </c>
      <c r="C44" s="365"/>
      <c r="D44" s="365"/>
      <c r="E44" s="365"/>
      <c r="F44" s="365"/>
      <c r="G44" s="365"/>
      <c r="H44" s="365"/>
      <c r="I44" s="365"/>
      <c r="J44" s="365"/>
      <c r="K44" s="365"/>
      <c r="L44" s="365"/>
      <c r="M44" s="365"/>
    </row>
    <row r="45" spans="1:1022" s="94" customFormat="1" ht="25.5" customHeight="1">
      <c r="B45" s="369" t="s">
        <v>415</v>
      </c>
      <c r="C45" s="369" t="s">
        <v>302</v>
      </c>
      <c r="D45" s="369" t="s">
        <v>303</v>
      </c>
      <c r="E45" s="369" t="s">
        <v>304</v>
      </c>
      <c r="F45" s="369" t="s">
        <v>305</v>
      </c>
      <c r="G45" s="369" t="s">
        <v>306</v>
      </c>
      <c r="H45" s="369" t="s">
        <v>307</v>
      </c>
      <c r="I45" s="369" t="s">
        <v>308</v>
      </c>
      <c r="J45" s="369" t="s">
        <v>309</v>
      </c>
      <c r="K45" s="369" t="s">
        <v>310</v>
      </c>
      <c r="L45" s="370" t="s">
        <v>426</v>
      </c>
      <c r="M45" s="369" t="s">
        <v>311</v>
      </c>
      <c r="N45" s="102"/>
    </row>
    <row r="46" spans="1:1022" s="94" customFormat="1" ht="12.75">
      <c r="B46" s="369"/>
      <c r="C46" s="369"/>
      <c r="D46" s="369"/>
      <c r="E46" s="369"/>
      <c r="F46" s="369"/>
      <c r="G46" s="369"/>
      <c r="H46" s="369"/>
      <c r="I46" s="369"/>
      <c r="J46" s="369"/>
      <c r="K46" s="369"/>
      <c r="L46" s="370"/>
      <c r="M46" s="369"/>
      <c r="N46" s="102"/>
    </row>
    <row r="47" spans="1:1022" ht="15.75" customHeight="1">
      <c r="A47"/>
      <c r="B47" s="96" t="s">
        <v>439</v>
      </c>
      <c r="C47" s="97" t="s">
        <v>36</v>
      </c>
      <c r="D47" s="98"/>
      <c r="E47" s="22">
        <v>0.05</v>
      </c>
      <c r="F47" s="21">
        <v>72.400000000000006</v>
      </c>
      <c r="G47" s="22"/>
      <c r="H47" s="100"/>
      <c r="I47" s="103"/>
      <c r="J47" s="104"/>
      <c r="K47" s="105"/>
      <c r="L47" s="104"/>
      <c r="M47" s="106">
        <f>F47</f>
        <v>72.400000000000006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</row>
    <row r="48" spans="1:1022" ht="15.75" customHeight="1">
      <c r="A48"/>
      <c r="B48" s="96" t="s">
        <v>439</v>
      </c>
      <c r="C48" s="97" t="s">
        <v>36</v>
      </c>
      <c r="D48" s="98"/>
      <c r="E48" s="22">
        <v>0.05</v>
      </c>
      <c r="F48" s="21">
        <v>54</v>
      </c>
      <c r="G48" s="22"/>
      <c r="H48" s="100"/>
      <c r="I48" s="103"/>
      <c r="J48" s="104"/>
      <c r="K48" s="105"/>
      <c r="L48" s="104"/>
      <c r="M48" s="106">
        <f t="shared" ref="M48:M52" si="3">F48</f>
        <v>54</v>
      </c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</row>
    <row r="49" spans="1:1022" ht="15.75" customHeight="1">
      <c r="A49"/>
      <c r="B49" s="96" t="s">
        <v>439</v>
      </c>
      <c r="C49" s="97" t="s">
        <v>36</v>
      </c>
      <c r="D49" s="98"/>
      <c r="E49" s="22">
        <v>0.05</v>
      </c>
      <c r="F49" s="21">
        <v>8.9</v>
      </c>
      <c r="G49" s="22"/>
      <c r="H49" s="100"/>
      <c r="I49" s="103"/>
      <c r="J49" s="104"/>
      <c r="K49" s="105"/>
      <c r="L49" s="104"/>
      <c r="M49" s="106">
        <f t="shared" si="3"/>
        <v>8.9</v>
      </c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</row>
    <row r="50" spans="1:1022" ht="15.75" customHeight="1">
      <c r="A50"/>
      <c r="B50" s="96" t="s">
        <v>439</v>
      </c>
      <c r="C50" s="97" t="s">
        <v>36</v>
      </c>
      <c r="D50" s="98"/>
      <c r="E50" s="22">
        <v>0.05</v>
      </c>
      <c r="F50" s="21">
        <v>8.9</v>
      </c>
      <c r="G50" s="22"/>
      <c r="H50" s="100"/>
      <c r="I50" s="103"/>
      <c r="J50" s="104"/>
      <c r="K50" s="105"/>
      <c r="L50" s="104"/>
      <c r="M50" s="106">
        <f t="shared" si="3"/>
        <v>8.9</v>
      </c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</row>
    <row r="51" spans="1:1022" ht="15.75" customHeight="1">
      <c r="A51"/>
      <c r="B51" s="96" t="s">
        <v>439</v>
      </c>
      <c r="C51" s="97" t="s">
        <v>36</v>
      </c>
      <c r="D51" s="98"/>
      <c r="E51" s="22">
        <v>0.05</v>
      </c>
      <c r="F51" s="21">
        <v>3.6</v>
      </c>
      <c r="G51" s="22"/>
      <c r="H51" s="100"/>
      <c r="I51" s="103"/>
      <c r="J51" s="104"/>
      <c r="K51" s="105"/>
      <c r="L51" s="104"/>
      <c r="M51" s="106">
        <f t="shared" si="3"/>
        <v>3.6</v>
      </c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</row>
    <row r="52" spans="1:1022" ht="15.75" customHeight="1">
      <c r="A52"/>
      <c r="B52" s="96" t="s">
        <v>439</v>
      </c>
      <c r="C52" s="97" t="s">
        <v>36</v>
      </c>
      <c r="D52" s="98"/>
      <c r="E52" s="22">
        <v>0.05</v>
      </c>
      <c r="F52" s="21">
        <f>22.22*2</f>
        <v>44.44</v>
      </c>
      <c r="G52" s="22"/>
      <c r="H52" s="100"/>
      <c r="I52" s="103"/>
      <c r="J52" s="104"/>
      <c r="K52" s="105"/>
      <c r="L52" s="104"/>
      <c r="M52" s="106">
        <f t="shared" si="3"/>
        <v>44.44</v>
      </c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</row>
    <row r="53" spans="1:1022" ht="15.75" customHeight="1">
      <c r="A53"/>
      <c r="B53" s="96" t="s">
        <v>439</v>
      </c>
      <c r="C53" s="97" t="s">
        <v>36</v>
      </c>
      <c r="D53" s="98"/>
      <c r="E53" s="22">
        <v>0.05</v>
      </c>
      <c r="F53" s="21">
        <f>1.75*2</f>
        <v>3.5</v>
      </c>
      <c r="G53" s="22"/>
      <c r="H53" s="100"/>
      <c r="I53" s="103"/>
      <c r="J53" s="104"/>
      <c r="K53" s="105"/>
      <c r="L53" s="104"/>
      <c r="M53" s="106">
        <f t="shared" ref="M53:M54" si="4">F53</f>
        <v>3.5</v>
      </c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</row>
    <row r="54" spans="1:1022" ht="15.75" customHeight="1">
      <c r="A54"/>
      <c r="B54" s="96" t="s">
        <v>439</v>
      </c>
      <c r="C54" s="97" t="s">
        <v>36</v>
      </c>
      <c r="D54" s="98"/>
      <c r="E54" s="22">
        <v>0.05</v>
      </c>
      <c r="F54" s="21">
        <f>16.3*2</f>
        <v>32.6</v>
      </c>
      <c r="G54" s="22"/>
      <c r="H54" s="100"/>
      <c r="I54" s="103"/>
      <c r="J54" s="104"/>
      <c r="K54" s="105"/>
      <c r="L54" s="104"/>
      <c r="M54" s="106">
        <f t="shared" si="4"/>
        <v>32.6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</row>
    <row r="55" spans="1:1022" ht="15.75" customHeight="1">
      <c r="A55"/>
      <c r="B55" s="366" t="s">
        <v>428</v>
      </c>
      <c r="C55" s="367"/>
      <c r="D55" s="367"/>
      <c r="E55" s="367"/>
      <c r="F55" s="367"/>
      <c r="G55" s="367"/>
      <c r="H55" s="367"/>
      <c r="I55" s="367"/>
      <c r="J55" s="367"/>
      <c r="K55" s="367"/>
      <c r="L55" s="368"/>
      <c r="M55" s="109">
        <f>SUM(M47:M54)</f>
        <v>228.34</v>
      </c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</row>
    <row r="57" spans="1:1022" ht="15.75">
      <c r="B57" s="365" t="s">
        <v>440</v>
      </c>
      <c r="C57" s="365"/>
      <c r="D57" s="365"/>
      <c r="E57" s="365"/>
      <c r="F57" s="365"/>
      <c r="G57" s="365"/>
      <c r="H57" s="365"/>
      <c r="I57" s="365"/>
      <c r="J57" s="365"/>
      <c r="K57" s="365"/>
      <c r="L57" s="365"/>
      <c r="M57" s="365"/>
    </row>
    <row r="58" spans="1:1022">
      <c r="B58" s="369" t="s">
        <v>415</v>
      </c>
      <c r="C58" s="369" t="s">
        <v>302</v>
      </c>
      <c r="D58" s="369" t="s">
        <v>303</v>
      </c>
      <c r="E58" s="369" t="s">
        <v>304</v>
      </c>
      <c r="F58" s="369" t="s">
        <v>305</v>
      </c>
      <c r="G58" s="369" t="s">
        <v>306</v>
      </c>
      <c r="H58" s="369" t="s">
        <v>307</v>
      </c>
      <c r="I58" s="369" t="s">
        <v>308</v>
      </c>
      <c r="J58" s="369" t="s">
        <v>309</v>
      </c>
      <c r="K58" s="369" t="s">
        <v>310</v>
      </c>
      <c r="L58" s="370" t="s">
        <v>426</v>
      </c>
      <c r="M58" s="369" t="s">
        <v>311</v>
      </c>
    </row>
    <row r="59" spans="1:1022">
      <c r="B59" s="369"/>
      <c r="C59" s="369"/>
      <c r="D59" s="369"/>
      <c r="E59" s="369"/>
      <c r="F59" s="369"/>
      <c r="G59" s="369"/>
      <c r="H59" s="369"/>
      <c r="I59" s="369"/>
      <c r="J59" s="369"/>
      <c r="K59" s="369"/>
      <c r="L59" s="370"/>
      <c r="M59" s="369"/>
    </row>
    <row r="60" spans="1:1022">
      <c r="B60" s="96" t="s">
        <v>441</v>
      </c>
      <c r="C60" s="97" t="s">
        <v>266</v>
      </c>
      <c r="D60" s="21">
        <v>1</v>
      </c>
      <c r="E60" s="22"/>
      <c r="F60" s="21"/>
      <c r="G60" s="22"/>
      <c r="H60" s="100"/>
      <c r="I60" s="103"/>
      <c r="J60" s="104"/>
      <c r="K60" s="105"/>
      <c r="L60" s="104"/>
      <c r="M60" s="107">
        <f>D60</f>
        <v>1</v>
      </c>
    </row>
    <row r="61" spans="1:1022">
      <c r="B61" s="96" t="s">
        <v>442</v>
      </c>
      <c r="C61" s="97" t="s">
        <v>266</v>
      </c>
      <c r="D61" s="21">
        <v>2</v>
      </c>
      <c r="E61" s="22"/>
      <c r="F61" s="21"/>
      <c r="G61" s="22"/>
      <c r="H61" s="100"/>
      <c r="I61" s="103"/>
      <c r="J61" s="104"/>
      <c r="K61" s="105"/>
      <c r="L61" s="104"/>
      <c r="M61" s="107">
        <v>1</v>
      </c>
    </row>
    <row r="64" spans="1:1022" ht="15.75">
      <c r="B64" s="365" t="s">
        <v>443</v>
      </c>
      <c r="C64" s="365"/>
      <c r="D64" s="365"/>
      <c r="E64" s="365"/>
      <c r="F64" s="365"/>
      <c r="G64" s="365"/>
      <c r="H64" s="365"/>
      <c r="I64" s="365"/>
      <c r="J64" s="365"/>
      <c r="K64" s="365"/>
      <c r="L64" s="365"/>
      <c r="M64" s="365"/>
    </row>
    <row r="65" spans="2:13">
      <c r="C65" s="110" t="s">
        <v>444</v>
      </c>
      <c r="D65" s="110" t="s">
        <v>445</v>
      </c>
      <c r="E65" s="110" t="s">
        <v>446</v>
      </c>
      <c r="F65" s="110" t="s">
        <v>447</v>
      </c>
      <c r="G65" s="111"/>
      <c r="H65" s="111"/>
      <c r="I65" s="111"/>
      <c r="J65" s="111"/>
      <c r="K65" s="111"/>
      <c r="L65" s="111"/>
      <c r="M65" s="111"/>
    </row>
    <row r="66" spans="2:13">
      <c r="B66" s="9" t="s">
        <v>448</v>
      </c>
      <c r="C66" s="111">
        <v>337.92</v>
      </c>
      <c r="D66" s="112">
        <v>2569.92</v>
      </c>
      <c r="E66" s="111">
        <f>D66/C66</f>
        <v>7.6051136363636358</v>
      </c>
      <c r="F66" s="111"/>
      <c r="G66" s="111"/>
      <c r="H66" s="111"/>
      <c r="I66" s="111"/>
      <c r="J66" s="111"/>
      <c r="K66" s="111"/>
      <c r="L66" s="111"/>
      <c r="M66" s="111"/>
    </row>
    <row r="67" spans="2:13">
      <c r="B67" s="9" t="s">
        <v>449</v>
      </c>
      <c r="C67" s="111">
        <v>346.79</v>
      </c>
      <c r="D67" s="112">
        <v>1992.64</v>
      </c>
      <c r="E67" s="111">
        <f>D67/C67</f>
        <v>5.7459557657371896</v>
      </c>
      <c r="F67" s="111">
        <f>SMALL(E66:E67,1)</f>
        <v>5.7459557657371896</v>
      </c>
      <c r="G67" s="111"/>
      <c r="H67" s="111"/>
      <c r="I67" s="111"/>
      <c r="J67" s="111"/>
      <c r="K67" s="111"/>
      <c r="L67" s="111"/>
      <c r="M67" s="111"/>
    </row>
    <row r="68" spans="2:13">
      <c r="B68" s="9" t="s">
        <v>450</v>
      </c>
      <c r="C68" s="111"/>
      <c r="D68" s="111">
        <v>1053.72</v>
      </c>
      <c r="E68" s="111"/>
      <c r="F68" s="111"/>
      <c r="G68" s="111"/>
      <c r="H68" s="111"/>
      <c r="I68" s="111"/>
      <c r="J68" s="111"/>
      <c r="K68" s="111"/>
      <c r="L68" s="111"/>
      <c r="M68" s="111"/>
    </row>
    <row r="69" spans="2:13">
      <c r="B69" s="113" t="s">
        <v>451</v>
      </c>
      <c r="C69" s="111"/>
      <c r="D69" s="111"/>
      <c r="E69" s="111"/>
      <c r="F69" s="111">
        <f>D68*F67</f>
        <v>6054.6285094725918</v>
      </c>
      <c r="G69" s="111"/>
      <c r="H69" s="111"/>
      <c r="I69" s="111"/>
      <c r="J69" s="111"/>
      <c r="K69" s="111"/>
      <c r="L69" s="111"/>
      <c r="M69" s="111"/>
    </row>
    <row r="70" spans="2:13"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</row>
    <row r="71" spans="2:13"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</row>
  </sheetData>
  <mergeCells count="113">
    <mergeCell ref="B1:M2"/>
    <mergeCell ref="L6:L7"/>
    <mergeCell ref="L12:L13"/>
    <mergeCell ref="L19:L20"/>
    <mergeCell ref="L24:L25"/>
    <mergeCell ref="L31:L32"/>
    <mergeCell ref="L38:L39"/>
    <mergeCell ref="L45:L46"/>
    <mergeCell ref="L58:L59"/>
    <mergeCell ref="M6:M7"/>
    <mergeCell ref="M12:M13"/>
    <mergeCell ref="M19:M20"/>
    <mergeCell ref="M24:M25"/>
    <mergeCell ref="M31:M32"/>
    <mergeCell ref="M38:M39"/>
    <mergeCell ref="M45:M46"/>
    <mergeCell ref="M58:M59"/>
    <mergeCell ref="J31:J32"/>
    <mergeCell ref="J38:J39"/>
    <mergeCell ref="J45:J46"/>
    <mergeCell ref="J58:J59"/>
    <mergeCell ref="K6:K7"/>
    <mergeCell ref="K12:K13"/>
    <mergeCell ref="K19:K20"/>
    <mergeCell ref="K24:K25"/>
    <mergeCell ref="K31:K32"/>
    <mergeCell ref="K38:K39"/>
    <mergeCell ref="K45:K46"/>
    <mergeCell ref="K58:K59"/>
    <mergeCell ref="H31:H32"/>
    <mergeCell ref="H38:H39"/>
    <mergeCell ref="H45:H46"/>
    <mergeCell ref="H58:H59"/>
    <mergeCell ref="I6:I7"/>
    <mergeCell ref="I12:I13"/>
    <mergeCell ref="I19:I20"/>
    <mergeCell ref="I24:I25"/>
    <mergeCell ref="I31:I32"/>
    <mergeCell ref="I38:I39"/>
    <mergeCell ref="I45:I46"/>
    <mergeCell ref="I58:I59"/>
    <mergeCell ref="F31:F32"/>
    <mergeCell ref="F38:F39"/>
    <mergeCell ref="F45:F46"/>
    <mergeCell ref="F58:F59"/>
    <mergeCell ref="G6:G7"/>
    <mergeCell ref="G12:G13"/>
    <mergeCell ref="G19:G20"/>
    <mergeCell ref="G24:G25"/>
    <mergeCell ref="G31:G32"/>
    <mergeCell ref="G38:G39"/>
    <mergeCell ref="G45:G46"/>
    <mergeCell ref="G58:G59"/>
    <mergeCell ref="D31:D32"/>
    <mergeCell ref="D38:D39"/>
    <mergeCell ref="D45:D46"/>
    <mergeCell ref="D58:D59"/>
    <mergeCell ref="E6:E7"/>
    <mergeCell ref="E12:E13"/>
    <mergeCell ref="E19:E20"/>
    <mergeCell ref="E24:E25"/>
    <mergeCell ref="E31:E32"/>
    <mergeCell ref="E38:E39"/>
    <mergeCell ref="E45:E46"/>
    <mergeCell ref="E58:E59"/>
    <mergeCell ref="B34:L34"/>
    <mergeCell ref="B37:M37"/>
    <mergeCell ref="B41:L41"/>
    <mergeCell ref="B44:M44"/>
    <mergeCell ref="B55:L55"/>
    <mergeCell ref="B57:M57"/>
    <mergeCell ref="B64:M64"/>
    <mergeCell ref="B6:B7"/>
    <mergeCell ref="B12:B13"/>
    <mergeCell ref="B19:B20"/>
    <mergeCell ref="B24:B25"/>
    <mergeCell ref="B31:B32"/>
    <mergeCell ref="B38:B39"/>
    <mergeCell ref="B45:B46"/>
    <mergeCell ref="B58:B59"/>
    <mergeCell ref="C6:C7"/>
    <mergeCell ref="C12:C13"/>
    <mergeCell ref="C19:C20"/>
    <mergeCell ref="C24:C25"/>
    <mergeCell ref="C31:C32"/>
    <mergeCell ref="C38:C39"/>
    <mergeCell ref="C45:C46"/>
    <mergeCell ref="C58:C59"/>
    <mergeCell ref="D6:D7"/>
    <mergeCell ref="B5:M5"/>
    <mergeCell ref="B9:L9"/>
    <mergeCell ref="B11:M11"/>
    <mergeCell ref="B15:L15"/>
    <mergeCell ref="B18:M18"/>
    <mergeCell ref="B22:L22"/>
    <mergeCell ref="B23:M23"/>
    <mergeCell ref="B27:L27"/>
    <mergeCell ref="B30:M30"/>
    <mergeCell ref="D12:D13"/>
    <mergeCell ref="D19:D20"/>
    <mergeCell ref="D24:D25"/>
    <mergeCell ref="F6:F7"/>
    <mergeCell ref="F12:F13"/>
    <mergeCell ref="F19:F20"/>
    <mergeCell ref="F24:F25"/>
    <mergeCell ref="H6:H7"/>
    <mergeCell ref="H12:H13"/>
    <mergeCell ref="H19:H20"/>
    <mergeCell ref="H24:H25"/>
    <mergeCell ref="J6:J7"/>
    <mergeCell ref="J12:J13"/>
    <mergeCell ref="J19:J20"/>
    <mergeCell ref="J24:J25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3:AMA45"/>
  <sheetViews>
    <sheetView showZeros="0" zoomScaleSheetLayoutView="115" zoomScalePageLayoutView="115" workbookViewId="0">
      <selection activeCell="I29" sqref="I29"/>
    </sheetView>
  </sheetViews>
  <sheetFormatPr defaultColWidth="9.140625" defaultRowHeight="12.75"/>
  <cols>
    <col min="1" max="1" width="28.7109375" style="66" customWidth="1"/>
    <col min="2" max="3" width="17.7109375" style="66" customWidth="1"/>
    <col min="4" max="4" width="11.5703125" style="66" customWidth="1"/>
    <col min="5" max="5" width="10.42578125" style="66" customWidth="1"/>
    <col min="6" max="6" width="12.140625" style="66" customWidth="1"/>
    <col min="7" max="7" width="14.7109375" style="66" customWidth="1"/>
    <col min="8" max="8" width="18.7109375" style="66" customWidth="1"/>
    <col min="9" max="1015" width="9.140625" style="66"/>
    <col min="1016" max="16384" width="9.140625" style="67"/>
  </cols>
  <sheetData>
    <row r="3" spans="1:1015">
      <c r="A3" s="357" t="s">
        <v>452</v>
      </c>
      <c r="B3" s="357"/>
      <c r="C3" s="358"/>
      <c r="D3" s="358"/>
      <c r="E3" s="358"/>
      <c r="F3" s="358"/>
      <c r="G3" s="358"/>
      <c r="H3" s="358"/>
    </row>
    <row r="4" spans="1:1015">
      <c r="A4" s="358"/>
      <c r="B4" s="358"/>
      <c r="C4" s="358"/>
      <c r="D4" s="358"/>
      <c r="E4" s="358"/>
      <c r="F4" s="358"/>
      <c r="G4" s="358"/>
      <c r="H4" s="358"/>
    </row>
    <row r="5" spans="1:1015" s="75" customFormat="1" ht="15">
      <c r="A5" s="76" t="s">
        <v>393</v>
      </c>
      <c r="B5" s="77" t="s">
        <v>394</v>
      </c>
      <c r="C5" s="77" t="s">
        <v>395</v>
      </c>
      <c r="D5" s="76" t="s">
        <v>396</v>
      </c>
      <c r="E5" s="77" t="s">
        <v>306</v>
      </c>
      <c r="F5" s="78" t="s">
        <v>310</v>
      </c>
      <c r="G5" s="79" t="s">
        <v>397</v>
      </c>
      <c r="H5" s="80" t="s">
        <v>398</v>
      </c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1"/>
      <c r="IU5" s="91"/>
      <c r="IV5" s="91"/>
      <c r="IW5" s="91"/>
      <c r="IX5" s="91"/>
      <c r="IY5" s="91"/>
      <c r="IZ5" s="91"/>
      <c r="JA5" s="91"/>
      <c r="JB5" s="91"/>
      <c r="JC5" s="91"/>
      <c r="JD5" s="91"/>
      <c r="JE5" s="91"/>
      <c r="JF5" s="91"/>
      <c r="JG5" s="91"/>
      <c r="JH5" s="91"/>
      <c r="JI5" s="91"/>
      <c r="JJ5" s="91"/>
      <c r="JK5" s="91"/>
      <c r="JL5" s="91"/>
      <c r="JM5" s="91"/>
      <c r="JN5" s="91"/>
      <c r="JO5" s="91"/>
      <c r="JP5" s="91"/>
      <c r="JQ5" s="91"/>
      <c r="JR5" s="91"/>
      <c r="JS5" s="91"/>
      <c r="JT5" s="91"/>
      <c r="JU5" s="91"/>
      <c r="JV5" s="91"/>
      <c r="JW5" s="91"/>
      <c r="JX5" s="91"/>
      <c r="JY5" s="91"/>
      <c r="JZ5" s="91"/>
      <c r="KA5" s="91"/>
      <c r="KB5" s="91"/>
      <c r="KC5" s="91"/>
      <c r="KD5" s="91"/>
      <c r="KE5" s="91"/>
      <c r="KF5" s="91"/>
      <c r="KG5" s="91"/>
      <c r="KH5" s="91"/>
      <c r="KI5" s="91"/>
      <c r="KJ5" s="91"/>
      <c r="KK5" s="91"/>
      <c r="KL5" s="91"/>
      <c r="KM5" s="91"/>
      <c r="KN5" s="91"/>
      <c r="KO5" s="91"/>
      <c r="KP5" s="91"/>
      <c r="KQ5" s="91"/>
      <c r="KR5" s="91"/>
      <c r="KS5" s="91"/>
      <c r="KT5" s="91"/>
      <c r="KU5" s="91"/>
      <c r="KV5" s="91"/>
      <c r="KW5" s="91"/>
      <c r="KX5" s="91"/>
      <c r="KY5" s="91"/>
      <c r="KZ5" s="91"/>
      <c r="LA5" s="91"/>
      <c r="LB5" s="91"/>
      <c r="LC5" s="91"/>
      <c r="LD5" s="91"/>
      <c r="LE5" s="91"/>
      <c r="LF5" s="91"/>
      <c r="LG5" s="91"/>
      <c r="LH5" s="91"/>
      <c r="LI5" s="91"/>
      <c r="LJ5" s="91"/>
      <c r="LK5" s="91"/>
      <c r="LL5" s="91"/>
      <c r="LM5" s="91"/>
      <c r="LN5" s="91"/>
      <c r="LO5" s="91"/>
      <c r="LP5" s="91"/>
      <c r="LQ5" s="91"/>
      <c r="LR5" s="91"/>
      <c r="LS5" s="91"/>
      <c r="LT5" s="91"/>
      <c r="LU5" s="91"/>
      <c r="LV5" s="91"/>
      <c r="LW5" s="91"/>
      <c r="LX5" s="91"/>
      <c r="LY5" s="91"/>
      <c r="LZ5" s="91"/>
      <c r="MA5" s="91"/>
      <c r="MB5" s="91"/>
      <c r="MC5" s="91"/>
      <c r="MD5" s="91"/>
      <c r="ME5" s="91"/>
      <c r="MF5" s="91"/>
      <c r="MG5" s="91"/>
      <c r="MH5" s="91"/>
      <c r="MI5" s="91"/>
      <c r="MJ5" s="91"/>
      <c r="MK5" s="91"/>
      <c r="ML5" s="91"/>
      <c r="MM5" s="91"/>
      <c r="MN5" s="91"/>
      <c r="MO5" s="91"/>
      <c r="MP5" s="91"/>
      <c r="MQ5" s="91"/>
      <c r="MR5" s="91"/>
      <c r="MS5" s="91"/>
      <c r="MT5" s="91"/>
      <c r="MU5" s="91"/>
      <c r="MV5" s="91"/>
      <c r="MW5" s="91"/>
      <c r="MX5" s="91"/>
      <c r="MY5" s="91"/>
      <c r="MZ5" s="91"/>
      <c r="NA5" s="91"/>
      <c r="NB5" s="91"/>
      <c r="NC5" s="91"/>
      <c r="ND5" s="91"/>
      <c r="NE5" s="91"/>
      <c r="NF5" s="91"/>
      <c r="NG5" s="91"/>
      <c r="NH5" s="91"/>
      <c r="NI5" s="91"/>
      <c r="NJ5" s="91"/>
      <c r="NK5" s="91"/>
      <c r="NL5" s="91"/>
      <c r="NM5" s="91"/>
      <c r="NN5" s="91"/>
      <c r="NO5" s="91"/>
      <c r="NP5" s="91"/>
      <c r="NQ5" s="91"/>
      <c r="NR5" s="91"/>
      <c r="NS5" s="91"/>
      <c r="NT5" s="91"/>
      <c r="NU5" s="91"/>
      <c r="NV5" s="91"/>
      <c r="NW5" s="91"/>
      <c r="NX5" s="91"/>
      <c r="NY5" s="91"/>
      <c r="NZ5" s="91"/>
      <c r="OA5" s="91"/>
      <c r="OB5" s="91"/>
      <c r="OC5" s="91"/>
      <c r="OD5" s="91"/>
      <c r="OE5" s="91"/>
      <c r="OF5" s="91"/>
      <c r="OG5" s="91"/>
      <c r="OH5" s="91"/>
      <c r="OI5" s="91"/>
      <c r="OJ5" s="91"/>
      <c r="OK5" s="91"/>
      <c r="OL5" s="91"/>
      <c r="OM5" s="91"/>
      <c r="ON5" s="91"/>
      <c r="OO5" s="91"/>
      <c r="OP5" s="91"/>
      <c r="OQ5" s="91"/>
      <c r="OR5" s="91"/>
      <c r="OS5" s="91"/>
      <c r="OT5" s="91"/>
      <c r="OU5" s="91"/>
      <c r="OV5" s="91"/>
      <c r="OW5" s="91"/>
      <c r="OX5" s="91"/>
      <c r="OY5" s="91"/>
      <c r="OZ5" s="91"/>
      <c r="PA5" s="91"/>
      <c r="PB5" s="91"/>
      <c r="PC5" s="91"/>
      <c r="PD5" s="91"/>
      <c r="PE5" s="91"/>
      <c r="PF5" s="91"/>
      <c r="PG5" s="91"/>
      <c r="PH5" s="91"/>
      <c r="PI5" s="91"/>
      <c r="PJ5" s="91"/>
      <c r="PK5" s="91"/>
      <c r="PL5" s="91"/>
      <c r="PM5" s="91"/>
      <c r="PN5" s="91"/>
      <c r="PO5" s="91"/>
      <c r="PP5" s="91"/>
      <c r="PQ5" s="91"/>
      <c r="PR5" s="91"/>
      <c r="PS5" s="91"/>
      <c r="PT5" s="91"/>
      <c r="PU5" s="91"/>
      <c r="PV5" s="91"/>
      <c r="PW5" s="91"/>
      <c r="PX5" s="91"/>
      <c r="PY5" s="91"/>
      <c r="PZ5" s="91"/>
      <c r="QA5" s="91"/>
      <c r="QB5" s="91"/>
      <c r="QC5" s="91"/>
      <c r="QD5" s="91"/>
      <c r="QE5" s="91"/>
      <c r="QF5" s="91"/>
      <c r="QG5" s="91"/>
      <c r="QH5" s="91"/>
      <c r="QI5" s="91"/>
      <c r="QJ5" s="91"/>
      <c r="QK5" s="91"/>
      <c r="QL5" s="91"/>
      <c r="QM5" s="91"/>
      <c r="QN5" s="91"/>
      <c r="QO5" s="91"/>
      <c r="QP5" s="91"/>
      <c r="QQ5" s="91"/>
      <c r="QR5" s="91"/>
      <c r="QS5" s="91"/>
      <c r="QT5" s="91"/>
      <c r="QU5" s="91"/>
      <c r="QV5" s="91"/>
      <c r="QW5" s="91"/>
      <c r="QX5" s="91"/>
      <c r="QY5" s="91"/>
      <c r="QZ5" s="91"/>
      <c r="RA5" s="91"/>
      <c r="RB5" s="91"/>
      <c r="RC5" s="91"/>
      <c r="RD5" s="91"/>
      <c r="RE5" s="91"/>
      <c r="RF5" s="91"/>
      <c r="RG5" s="91"/>
      <c r="RH5" s="91"/>
      <c r="RI5" s="91"/>
      <c r="RJ5" s="91"/>
      <c r="RK5" s="91"/>
      <c r="RL5" s="91"/>
      <c r="RM5" s="91"/>
      <c r="RN5" s="91"/>
      <c r="RO5" s="91"/>
      <c r="RP5" s="91"/>
      <c r="RQ5" s="91"/>
      <c r="RR5" s="91"/>
      <c r="RS5" s="91"/>
      <c r="RT5" s="91"/>
      <c r="RU5" s="91"/>
      <c r="RV5" s="91"/>
      <c r="RW5" s="91"/>
      <c r="RX5" s="91"/>
      <c r="RY5" s="91"/>
      <c r="RZ5" s="91"/>
      <c r="SA5" s="91"/>
      <c r="SB5" s="91"/>
      <c r="SC5" s="91"/>
      <c r="SD5" s="91"/>
      <c r="SE5" s="91"/>
      <c r="SF5" s="91"/>
      <c r="SG5" s="91"/>
      <c r="SH5" s="91"/>
      <c r="SI5" s="91"/>
      <c r="SJ5" s="91"/>
      <c r="SK5" s="91"/>
      <c r="SL5" s="91"/>
      <c r="SM5" s="91"/>
      <c r="SN5" s="91"/>
      <c r="SO5" s="91"/>
      <c r="SP5" s="91"/>
      <c r="SQ5" s="91"/>
      <c r="SR5" s="91"/>
      <c r="SS5" s="91"/>
      <c r="ST5" s="91"/>
      <c r="SU5" s="91"/>
      <c r="SV5" s="91"/>
      <c r="SW5" s="91"/>
      <c r="SX5" s="91"/>
      <c r="SY5" s="91"/>
      <c r="SZ5" s="91"/>
      <c r="TA5" s="91"/>
      <c r="TB5" s="91"/>
      <c r="TC5" s="91"/>
      <c r="TD5" s="91"/>
      <c r="TE5" s="91"/>
      <c r="TF5" s="91"/>
      <c r="TG5" s="91"/>
      <c r="TH5" s="91"/>
      <c r="TI5" s="91"/>
      <c r="TJ5" s="91"/>
      <c r="TK5" s="91"/>
      <c r="TL5" s="91"/>
      <c r="TM5" s="91"/>
      <c r="TN5" s="91"/>
      <c r="TO5" s="91"/>
      <c r="TP5" s="91"/>
      <c r="TQ5" s="91"/>
      <c r="TR5" s="91"/>
      <c r="TS5" s="91"/>
      <c r="TT5" s="91"/>
      <c r="TU5" s="91"/>
      <c r="TV5" s="91"/>
      <c r="TW5" s="91"/>
      <c r="TX5" s="91"/>
      <c r="TY5" s="91"/>
      <c r="TZ5" s="91"/>
      <c r="UA5" s="91"/>
      <c r="UB5" s="91"/>
      <c r="UC5" s="91"/>
      <c r="UD5" s="91"/>
      <c r="UE5" s="91"/>
      <c r="UF5" s="91"/>
      <c r="UG5" s="91"/>
      <c r="UH5" s="91"/>
      <c r="UI5" s="91"/>
      <c r="UJ5" s="91"/>
      <c r="UK5" s="91"/>
      <c r="UL5" s="91"/>
      <c r="UM5" s="91"/>
      <c r="UN5" s="91"/>
      <c r="UO5" s="91"/>
      <c r="UP5" s="91"/>
      <c r="UQ5" s="91"/>
      <c r="UR5" s="91"/>
      <c r="US5" s="91"/>
      <c r="UT5" s="91"/>
      <c r="UU5" s="91"/>
      <c r="UV5" s="91"/>
      <c r="UW5" s="91"/>
      <c r="UX5" s="91"/>
      <c r="UY5" s="91"/>
      <c r="UZ5" s="91"/>
      <c r="VA5" s="91"/>
      <c r="VB5" s="91"/>
      <c r="VC5" s="91"/>
      <c r="VD5" s="91"/>
      <c r="VE5" s="91"/>
      <c r="VF5" s="91"/>
      <c r="VG5" s="91"/>
      <c r="VH5" s="91"/>
      <c r="VI5" s="91"/>
      <c r="VJ5" s="91"/>
      <c r="VK5" s="91"/>
      <c r="VL5" s="91"/>
      <c r="VM5" s="91"/>
      <c r="VN5" s="91"/>
      <c r="VO5" s="91"/>
      <c r="VP5" s="91"/>
      <c r="VQ5" s="91"/>
      <c r="VR5" s="91"/>
      <c r="VS5" s="91"/>
      <c r="VT5" s="91"/>
      <c r="VU5" s="91"/>
      <c r="VV5" s="91"/>
      <c r="VW5" s="91"/>
      <c r="VX5" s="91"/>
      <c r="VY5" s="91"/>
      <c r="VZ5" s="91"/>
      <c r="WA5" s="91"/>
      <c r="WB5" s="91"/>
      <c r="WC5" s="91"/>
      <c r="WD5" s="91"/>
      <c r="WE5" s="91"/>
      <c r="WF5" s="91"/>
      <c r="WG5" s="91"/>
      <c r="WH5" s="91"/>
      <c r="WI5" s="91"/>
      <c r="WJ5" s="91"/>
      <c r="WK5" s="91"/>
      <c r="WL5" s="91"/>
      <c r="WM5" s="91"/>
      <c r="WN5" s="91"/>
      <c r="WO5" s="91"/>
      <c r="WP5" s="91"/>
      <c r="WQ5" s="91"/>
      <c r="WR5" s="91"/>
      <c r="WS5" s="91"/>
      <c r="WT5" s="91"/>
      <c r="WU5" s="91"/>
      <c r="WV5" s="91"/>
      <c r="WW5" s="91"/>
      <c r="WX5" s="91"/>
      <c r="WY5" s="91"/>
      <c r="WZ5" s="91"/>
      <c r="XA5" s="91"/>
      <c r="XB5" s="91"/>
      <c r="XC5" s="91"/>
      <c r="XD5" s="91"/>
      <c r="XE5" s="91"/>
      <c r="XF5" s="91"/>
      <c r="XG5" s="91"/>
      <c r="XH5" s="91"/>
      <c r="XI5" s="91"/>
      <c r="XJ5" s="91"/>
      <c r="XK5" s="91"/>
      <c r="XL5" s="91"/>
      <c r="XM5" s="91"/>
      <c r="XN5" s="91"/>
      <c r="XO5" s="91"/>
      <c r="XP5" s="91"/>
      <c r="XQ5" s="91"/>
      <c r="XR5" s="91"/>
      <c r="XS5" s="91"/>
      <c r="XT5" s="91"/>
      <c r="XU5" s="91"/>
      <c r="XV5" s="91"/>
      <c r="XW5" s="91"/>
      <c r="XX5" s="91"/>
      <c r="XY5" s="91"/>
      <c r="XZ5" s="91"/>
      <c r="YA5" s="91"/>
      <c r="YB5" s="91"/>
      <c r="YC5" s="91"/>
      <c r="YD5" s="91"/>
      <c r="YE5" s="91"/>
      <c r="YF5" s="91"/>
      <c r="YG5" s="91"/>
      <c r="YH5" s="91"/>
      <c r="YI5" s="91"/>
      <c r="YJ5" s="91"/>
      <c r="YK5" s="91"/>
      <c r="YL5" s="91"/>
      <c r="YM5" s="91"/>
      <c r="YN5" s="91"/>
      <c r="YO5" s="91"/>
      <c r="YP5" s="91"/>
      <c r="YQ5" s="91"/>
      <c r="YR5" s="91"/>
      <c r="YS5" s="91"/>
      <c r="YT5" s="91"/>
      <c r="YU5" s="91"/>
      <c r="YV5" s="91"/>
      <c r="YW5" s="91"/>
      <c r="YX5" s="91"/>
      <c r="YY5" s="91"/>
      <c r="YZ5" s="91"/>
      <c r="ZA5" s="91"/>
      <c r="ZB5" s="91"/>
      <c r="ZC5" s="91"/>
      <c r="ZD5" s="91"/>
      <c r="ZE5" s="91"/>
      <c r="ZF5" s="91"/>
      <c r="ZG5" s="91"/>
      <c r="ZH5" s="91"/>
      <c r="ZI5" s="91"/>
      <c r="ZJ5" s="91"/>
      <c r="ZK5" s="91"/>
      <c r="ZL5" s="91"/>
      <c r="ZM5" s="91"/>
      <c r="ZN5" s="91"/>
      <c r="ZO5" s="91"/>
      <c r="ZP5" s="91"/>
      <c r="ZQ5" s="91"/>
      <c r="ZR5" s="91"/>
      <c r="ZS5" s="91"/>
      <c r="ZT5" s="91"/>
      <c r="ZU5" s="91"/>
      <c r="ZV5" s="91"/>
      <c r="ZW5" s="91"/>
      <c r="ZX5" s="91"/>
      <c r="ZY5" s="91"/>
      <c r="ZZ5" s="91"/>
      <c r="AAA5" s="91"/>
      <c r="AAB5" s="91"/>
      <c r="AAC5" s="91"/>
      <c r="AAD5" s="91"/>
      <c r="AAE5" s="91"/>
      <c r="AAF5" s="91"/>
      <c r="AAG5" s="91"/>
      <c r="AAH5" s="91"/>
      <c r="AAI5" s="91"/>
      <c r="AAJ5" s="91"/>
      <c r="AAK5" s="91"/>
      <c r="AAL5" s="91"/>
      <c r="AAM5" s="91"/>
      <c r="AAN5" s="91"/>
      <c r="AAO5" s="91"/>
      <c r="AAP5" s="91"/>
      <c r="AAQ5" s="91"/>
      <c r="AAR5" s="91"/>
      <c r="AAS5" s="91"/>
      <c r="AAT5" s="91"/>
      <c r="AAU5" s="91"/>
      <c r="AAV5" s="91"/>
      <c r="AAW5" s="91"/>
      <c r="AAX5" s="91"/>
      <c r="AAY5" s="91"/>
      <c r="AAZ5" s="91"/>
      <c r="ABA5" s="91"/>
      <c r="ABB5" s="91"/>
      <c r="ABC5" s="91"/>
      <c r="ABD5" s="91"/>
      <c r="ABE5" s="91"/>
      <c r="ABF5" s="91"/>
      <c r="ABG5" s="91"/>
      <c r="ABH5" s="91"/>
      <c r="ABI5" s="91"/>
      <c r="ABJ5" s="91"/>
      <c r="ABK5" s="91"/>
      <c r="ABL5" s="91"/>
      <c r="ABM5" s="91"/>
      <c r="ABN5" s="91"/>
      <c r="ABO5" s="91"/>
      <c r="ABP5" s="91"/>
      <c r="ABQ5" s="91"/>
      <c r="ABR5" s="91"/>
      <c r="ABS5" s="91"/>
      <c r="ABT5" s="91"/>
      <c r="ABU5" s="91"/>
      <c r="ABV5" s="91"/>
      <c r="ABW5" s="91"/>
      <c r="ABX5" s="91"/>
      <c r="ABY5" s="91"/>
      <c r="ABZ5" s="91"/>
      <c r="ACA5" s="91"/>
      <c r="ACB5" s="91"/>
      <c r="ACC5" s="91"/>
      <c r="ACD5" s="91"/>
      <c r="ACE5" s="91"/>
      <c r="ACF5" s="91"/>
      <c r="ACG5" s="91"/>
      <c r="ACH5" s="91"/>
      <c r="ACI5" s="91"/>
      <c r="ACJ5" s="91"/>
      <c r="ACK5" s="91"/>
      <c r="ACL5" s="91"/>
      <c r="ACM5" s="91"/>
      <c r="ACN5" s="91"/>
      <c r="ACO5" s="91"/>
      <c r="ACP5" s="91"/>
      <c r="ACQ5" s="91"/>
      <c r="ACR5" s="91"/>
      <c r="ACS5" s="91"/>
      <c r="ACT5" s="91"/>
      <c r="ACU5" s="91"/>
      <c r="ACV5" s="91"/>
      <c r="ACW5" s="91"/>
      <c r="ACX5" s="91"/>
      <c r="ACY5" s="91"/>
      <c r="ACZ5" s="91"/>
      <c r="ADA5" s="91"/>
      <c r="ADB5" s="91"/>
      <c r="ADC5" s="91"/>
      <c r="ADD5" s="91"/>
      <c r="ADE5" s="91"/>
      <c r="ADF5" s="91"/>
      <c r="ADG5" s="91"/>
      <c r="ADH5" s="91"/>
      <c r="ADI5" s="91"/>
      <c r="ADJ5" s="91"/>
      <c r="ADK5" s="91"/>
      <c r="ADL5" s="91"/>
      <c r="ADM5" s="91"/>
      <c r="ADN5" s="91"/>
      <c r="ADO5" s="91"/>
      <c r="ADP5" s="91"/>
      <c r="ADQ5" s="91"/>
      <c r="ADR5" s="91"/>
      <c r="ADS5" s="91"/>
      <c r="ADT5" s="91"/>
      <c r="ADU5" s="91"/>
      <c r="ADV5" s="91"/>
      <c r="ADW5" s="91"/>
      <c r="ADX5" s="91"/>
      <c r="ADY5" s="91"/>
      <c r="ADZ5" s="91"/>
      <c r="AEA5" s="91"/>
      <c r="AEB5" s="91"/>
      <c r="AEC5" s="91"/>
      <c r="AED5" s="91"/>
      <c r="AEE5" s="91"/>
      <c r="AEF5" s="91"/>
      <c r="AEG5" s="91"/>
      <c r="AEH5" s="91"/>
      <c r="AEI5" s="91"/>
      <c r="AEJ5" s="91"/>
      <c r="AEK5" s="91"/>
      <c r="AEL5" s="91"/>
      <c r="AEM5" s="91"/>
      <c r="AEN5" s="91"/>
      <c r="AEO5" s="91"/>
      <c r="AEP5" s="91"/>
      <c r="AEQ5" s="91"/>
      <c r="AER5" s="91"/>
      <c r="AES5" s="91"/>
      <c r="AET5" s="91"/>
      <c r="AEU5" s="91"/>
      <c r="AEV5" s="91"/>
      <c r="AEW5" s="91"/>
      <c r="AEX5" s="91"/>
      <c r="AEY5" s="91"/>
      <c r="AEZ5" s="91"/>
      <c r="AFA5" s="91"/>
      <c r="AFB5" s="91"/>
      <c r="AFC5" s="91"/>
      <c r="AFD5" s="91"/>
      <c r="AFE5" s="91"/>
      <c r="AFF5" s="91"/>
      <c r="AFG5" s="91"/>
      <c r="AFH5" s="91"/>
      <c r="AFI5" s="91"/>
      <c r="AFJ5" s="91"/>
      <c r="AFK5" s="91"/>
      <c r="AFL5" s="91"/>
      <c r="AFM5" s="91"/>
      <c r="AFN5" s="91"/>
      <c r="AFO5" s="91"/>
      <c r="AFP5" s="91"/>
      <c r="AFQ5" s="91"/>
      <c r="AFR5" s="91"/>
      <c r="AFS5" s="91"/>
      <c r="AFT5" s="91"/>
      <c r="AFU5" s="91"/>
      <c r="AFV5" s="91"/>
      <c r="AFW5" s="91"/>
      <c r="AFX5" s="91"/>
      <c r="AFY5" s="91"/>
      <c r="AFZ5" s="91"/>
      <c r="AGA5" s="91"/>
      <c r="AGB5" s="91"/>
      <c r="AGC5" s="91"/>
      <c r="AGD5" s="91"/>
      <c r="AGE5" s="91"/>
      <c r="AGF5" s="91"/>
      <c r="AGG5" s="91"/>
      <c r="AGH5" s="91"/>
      <c r="AGI5" s="91"/>
      <c r="AGJ5" s="91"/>
      <c r="AGK5" s="91"/>
      <c r="AGL5" s="91"/>
      <c r="AGM5" s="91"/>
      <c r="AGN5" s="91"/>
      <c r="AGO5" s="91"/>
      <c r="AGP5" s="91"/>
      <c r="AGQ5" s="91"/>
      <c r="AGR5" s="91"/>
      <c r="AGS5" s="91"/>
      <c r="AGT5" s="91"/>
      <c r="AGU5" s="91"/>
      <c r="AGV5" s="91"/>
      <c r="AGW5" s="91"/>
      <c r="AGX5" s="91"/>
      <c r="AGY5" s="91"/>
      <c r="AGZ5" s="91"/>
      <c r="AHA5" s="91"/>
      <c r="AHB5" s="91"/>
      <c r="AHC5" s="91"/>
      <c r="AHD5" s="91"/>
      <c r="AHE5" s="91"/>
      <c r="AHF5" s="91"/>
      <c r="AHG5" s="91"/>
      <c r="AHH5" s="91"/>
      <c r="AHI5" s="91"/>
      <c r="AHJ5" s="91"/>
      <c r="AHK5" s="91"/>
      <c r="AHL5" s="91"/>
      <c r="AHM5" s="91"/>
      <c r="AHN5" s="91"/>
      <c r="AHO5" s="91"/>
      <c r="AHP5" s="91"/>
      <c r="AHQ5" s="91"/>
      <c r="AHR5" s="91"/>
      <c r="AHS5" s="91"/>
      <c r="AHT5" s="91"/>
      <c r="AHU5" s="91"/>
      <c r="AHV5" s="91"/>
      <c r="AHW5" s="91"/>
      <c r="AHX5" s="91"/>
      <c r="AHY5" s="91"/>
      <c r="AHZ5" s="91"/>
      <c r="AIA5" s="91"/>
      <c r="AIB5" s="91"/>
      <c r="AIC5" s="91"/>
      <c r="AID5" s="91"/>
      <c r="AIE5" s="91"/>
      <c r="AIF5" s="91"/>
      <c r="AIG5" s="91"/>
      <c r="AIH5" s="91"/>
      <c r="AII5" s="91"/>
      <c r="AIJ5" s="91"/>
      <c r="AIK5" s="91"/>
      <c r="AIL5" s="91"/>
      <c r="AIM5" s="91"/>
      <c r="AIN5" s="91"/>
      <c r="AIO5" s="91"/>
      <c r="AIP5" s="91"/>
      <c r="AIQ5" s="91"/>
      <c r="AIR5" s="91"/>
      <c r="AIS5" s="91"/>
      <c r="AIT5" s="91"/>
      <c r="AIU5" s="91"/>
      <c r="AIV5" s="91"/>
      <c r="AIW5" s="91"/>
      <c r="AIX5" s="91"/>
      <c r="AIY5" s="91"/>
      <c r="AIZ5" s="91"/>
      <c r="AJA5" s="91"/>
      <c r="AJB5" s="91"/>
      <c r="AJC5" s="91"/>
      <c r="AJD5" s="91"/>
      <c r="AJE5" s="91"/>
      <c r="AJF5" s="91"/>
      <c r="AJG5" s="91"/>
      <c r="AJH5" s="91"/>
      <c r="AJI5" s="91"/>
      <c r="AJJ5" s="91"/>
      <c r="AJK5" s="91"/>
      <c r="AJL5" s="91"/>
      <c r="AJM5" s="91"/>
      <c r="AJN5" s="91"/>
      <c r="AJO5" s="91"/>
      <c r="AJP5" s="91"/>
      <c r="AJQ5" s="91"/>
      <c r="AJR5" s="91"/>
      <c r="AJS5" s="91"/>
      <c r="AJT5" s="91"/>
      <c r="AJU5" s="91"/>
      <c r="AJV5" s="91"/>
      <c r="AJW5" s="91"/>
      <c r="AJX5" s="91"/>
      <c r="AJY5" s="91"/>
      <c r="AJZ5" s="91"/>
      <c r="AKA5" s="91"/>
      <c r="AKB5" s="91"/>
      <c r="AKC5" s="91"/>
      <c r="AKD5" s="91"/>
      <c r="AKE5" s="91"/>
      <c r="AKF5" s="91"/>
      <c r="AKG5" s="91"/>
      <c r="AKH5" s="91"/>
      <c r="AKI5" s="91"/>
      <c r="AKJ5" s="91"/>
      <c r="AKK5" s="91"/>
      <c r="AKL5" s="91"/>
      <c r="AKM5" s="91"/>
      <c r="AKN5" s="91"/>
      <c r="AKO5" s="91"/>
      <c r="AKP5" s="91"/>
      <c r="AKQ5" s="91"/>
      <c r="AKR5" s="91"/>
      <c r="AKS5" s="91"/>
      <c r="AKT5" s="91"/>
      <c r="AKU5" s="91"/>
      <c r="AKV5" s="91"/>
      <c r="AKW5" s="91"/>
      <c r="AKX5" s="91"/>
      <c r="AKY5" s="91"/>
      <c r="AKZ5" s="91"/>
      <c r="ALA5" s="91"/>
      <c r="ALB5" s="91"/>
      <c r="ALC5" s="91"/>
      <c r="ALD5" s="91"/>
      <c r="ALE5" s="91"/>
      <c r="ALF5" s="91"/>
      <c r="ALG5" s="91"/>
      <c r="ALH5" s="91"/>
      <c r="ALI5" s="91"/>
      <c r="ALJ5" s="91"/>
      <c r="ALK5" s="91"/>
      <c r="ALL5" s="91"/>
      <c r="ALM5" s="91"/>
      <c r="ALN5" s="91"/>
      <c r="ALO5" s="91"/>
      <c r="ALP5" s="91"/>
      <c r="ALQ5" s="91"/>
      <c r="ALR5" s="91"/>
      <c r="ALS5" s="91"/>
      <c r="ALT5" s="91"/>
      <c r="ALU5" s="91"/>
      <c r="ALV5" s="91"/>
      <c r="ALW5" s="91"/>
      <c r="ALX5" s="91"/>
      <c r="ALY5" s="91"/>
      <c r="ALZ5" s="91"/>
      <c r="AMA5" s="91"/>
    </row>
    <row r="6" spans="1:1015" s="75" customFormat="1" ht="19.5" customHeight="1">
      <c r="A6" s="81" t="s">
        <v>453</v>
      </c>
      <c r="B6" s="82"/>
      <c r="C6" s="82">
        <f>100.1+9+9+9+9</f>
        <v>136.1</v>
      </c>
      <c r="D6" s="83"/>
      <c r="E6" s="83"/>
      <c r="F6" s="83"/>
      <c r="G6" s="82"/>
      <c r="H6" s="84">
        <f>C6</f>
        <v>136.1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1"/>
      <c r="IP6" s="91"/>
      <c r="IQ6" s="91"/>
      <c r="IR6" s="91"/>
      <c r="IS6" s="91"/>
      <c r="IT6" s="91"/>
      <c r="IU6" s="91"/>
      <c r="IV6" s="91"/>
      <c r="IW6" s="91"/>
      <c r="IX6" s="91"/>
      <c r="IY6" s="91"/>
      <c r="IZ6" s="91"/>
      <c r="JA6" s="91"/>
      <c r="JB6" s="91"/>
      <c r="JC6" s="91"/>
      <c r="JD6" s="91"/>
      <c r="JE6" s="91"/>
      <c r="JF6" s="91"/>
      <c r="JG6" s="91"/>
      <c r="JH6" s="91"/>
      <c r="JI6" s="91"/>
      <c r="JJ6" s="91"/>
      <c r="JK6" s="91"/>
      <c r="JL6" s="91"/>
      <c r="JM6" s="91"/>
      <c r="JN6" s="91"/>
      <c r="JO6" s="91"/>
      <c r="JP6" s="91"/>
      <c r="JQ6" s="91"/>
      <c r="JR6" s="91"/>
      <c r="JS6" s="91"/>
      <c r="JT6" s="91"/>
      <c r="JU6" s="91"/>
      <c r="JV6" s="91"/>
      <c r="JW6" s="91"/>
      <c r="JX6" s="91"/>
      <c r="JY6" s="91"/>
      <c r="JZ6" s="91"/>
      <c r="KA6" s="91"/>
      <c r="KB6" s="91"/>
      <c r="KC6" s="91"/>
      <c r="KD6" s="91"/>
      <c r="KE6" s="91"/>
      <c r="KF6" s="91"/>
      <c r="KG6" s="91"/>
      <c r="KH6" s="91"/>
      <c r="KI6" s="91"/>
      <c r="KJ6" s="91"/>
      <c r="KK6" s="91"/>
      <c r="KL6" s="91"/>
      <c r="KM6" s="91"/>
      <c r="KN6" s="91"/>
      <c r="KO6" s="91"/>
      <c r="KP6" s="91"/>
      <c r="KQ6" s="91"/>
      <c r="KR6" s="91"/>
      <c r="KS6" s="91"/>
      <c r="KT6" s="91"/>
      <c r="KU6" s="91"/>
      <c r="KV6" s="91"/>
      <c r="KW6" s="91"/>
      <c r="KX6" s="91"/>
      <c r="KY6" s="91"/>
      <c r="KZ6" s="91"/>
      <c r="LA6" s="91"/>
      <c r="LB6" s="91"/>
      <c r="LC6" s="91"/>
      <c r="LD6" s="91"/>
      <c r="LE6" s="91"/>
      <c r="LF6" s="91"/>
      <c r="LG6" s="91"/>
      <c r="LH6" s="91"/>
      <c r="LI6" s="91"/>
      <c r="LJ6" s="91"/>
      <c r="LK6" s="91"/>
      <c r="LL6" s="91"/>
      <c r="LM6" s="91"/>
      <c r="LN6" s="91"/>
      <c r="LO6" s="91"/>
      <c r="LP6" s="91"/>
      <c r="LQ6" s="91"/>
      <c r="LR6" s="91"/>
      <c r="LS6" s="91"/>
      <c r="LT6" s="91"/>
      <c r="LU6" s="91"/>
      <c r="LV6" s="91"/>
      <c r="LW6" s="91"/>
      <c r="LX6" s="91"/>
      <c r="LY6" s="91"/>
      <c r="LZ6" s="91"/>
      <c r="MA6" s="91"/>
      <c r="MB6" s="91"/>
      <c r="MC6" s="91"/>
      <c r="MD6" s="91"/>
      <c r="ME6" s="91"/>
      <c r="MF6" s="91"/>
      <c r="MG6" s="91"/>
      <c r="MH6" s="91"/>
      <c r="MI6" s="91"/>
      <c r="MJ6" s="91"/>
      <c r="MK6" s="91"/>
      <c r="ML6" s="91"/>
      <c r="MM6" s="91"/>
      <c r="MN6" s="91"/>
      <c r="MO6" s="91"/>
      <c r="MP6" s="91"/>
      <c r="MQ6" s="91"/>
      <c r="MR6" s="91"/>
      <c r="MS6" s="91"/>
      <c r="MT6" s="91"/>
      <c r="MU6" s="91"/>
      <c r="MV6" s="91"/>
      <c r="MW6" s="91"/>
      <c r="MX6" s="91"/>
      <c r="MY6" s="91"/>
      <c r="MZ6" s="91"/>
      <c r="NA6" s="91"/>
      <c r="NB6" s="91"/>
      <c r="NC6" s="91"/>
      <c r="ND6" s="91"/>
      <c r="NE6" s="91"/>
      <c r="NF6" s="91"/>
      <c r="NG6" s="91"/>
      <c r="NH6" s="91"/>
      <c r="NI6" s="91"/>
      <c r="NJ6" s="91"/>
      <c r="NK6" s="91"/>
      <c r="NL6" s="91"/>
      <c r="NM6" s="91"/>
      <c r="NN6" s="91"/>
      <c r="NO6" s="91"/>
      <c r="NP6" s="91"/>
      <c r="NQ6" s="91"/>
      <c r="NR6" s="91"/>
      <c r="NS6" s="91"/>
      <c r="NT6" s="91"/>
      <c r="NU6" s="91"/>
      <c r="NV6" s="91"/>
      <c r="NW6" s="91"/>
      <c r="NX6" s="91"/>
      <c r="NY6" s="91"/>
      <c r="NZ6" s="91"/>
      <c r="OA6" s="91"/>
      <c r="OB6" s="91"/>
      <c r="OC6" s="91"/>
      <c r="OD6" s="91"/>
      <c r="OE6" s="91"/>
      <c r="OF6" s="91"/>
      <c r="OG6" s="91"/>
      <c r="OH6" s="91"/>
      <c r="OI6" s="91"/>
      <c r="OJ6" s="91"/>
      <c r="OK6" s="91"/>
      <c r="OL6" s="91"/>
      <c r="OM6" s="91"/>
      <c r="ON6" s="91"/>
      <c r="OO6" s="91"/>
      <c r="OP6" s="91"/>
      <c r="OQ6" s="91"/>
      <c r="OR6" s="91"/>
      <c r="OS6" s="91"/>
      <c r="OT6" s="91"/>
      <c r="OU6" s="91"/>
      <c r="OV6" s="91"/>
      <c r="OW6" s="91"/>
      <c r="OX6" s="91"/>
      <c r="OY6" s="91"/>
      <c r="OZ6" s="91"/>
      <c r="PA6" s="91"/>
      <c r="PB6" s="91"/>
      <c r="PC6" s="91"/>
      <c r="PD6" s="91"/>
      <c r="PE6" s="91"/>
      <c r="PF6" s="91"/>
      <c r="PG6" s="91"/>
      <c r="PH6" s="91"/>
      <c r="PI6" s="91"/>
      <c r="PJ6" s="91"/>
      <c r="PK6" s="91"/>
      <c r="PL6" s="91"/>
      <c r="PM6" s="91"/>
      <c r="PN6" s="91"/>
      <c r="PO6" s="91"/>
      <c r="PP6" s="91"/>
      <c r="PQ6" s="91"/>
      <c r="PR6" s="91"/>
      <c r="PS6" s="91"/>
      <c r="PT6" s="91"/>
      <c r="PU6" s="91"/>
      <c r="PV6" s="91"/>
      <c r="PW6" s="91"/>
      <c r="PX6" s="91"/>
      <c r="PY6" s="91"/>
      <c r="PZ6" s="91"/>
      <c r="QA6" s="91"/>
      <c r="QB6" s="91"/>
      <c r="QC6" s="91"/>
      <c r="QD6" s="91"/>
      <c r="QE6" s="91"/>
      <c r="QF6" s="91"/>
      <c r="QG6" s="91"/>
      <c r="QH6" s="91"/>
      <c r="QI6" s="91"/>
      <c r="QJ6" s="91"/>
      <c r="QK6" s="91"/>
      <c r="QL6" s="91"/>
      <c r="QM6" s="91"/>
      <c r="QN6" s="91"/>
      <c r="QO6" s="91"/>
      <c r="QP6" s="91"/>
      <c r="QQ6" s="91"/>
      <c r="QR6" s="91"/>
      <c r="QS6" s="91"/>
      <c r="QT6" s="91"/>
      <c r="QU6" s="91"/>
      <c r="QV6" s="91"/>
      <c r="QW6" s="91"/>
      <c r="QX6" s="91"/>
      <c r="QY6" s="91"/>
      <c r="QZ6" s="91"/>
      <c r="RA6" s="91"/>
      <c r="RB6" s="91"/>
      <c r="RC6" s="91"/>
      <c r="RD6" s="91"/>
      <c r="RE6" s="91"/>
      <c r="RF6" s="91"/>
      <c r="RG6" s="91"/>
      <c r="RH6" s="91"/>
      <c r="RI6" s="91"/>
      <c r="RJ6" s="91"/>
      <c r="RK6" s="91"/>
      <c r="RL6" s="91"/>
      <c r="RM6" s="91"/>
      <c r="RN6" s="91"/>
      <c r="RO6" s="91"/>
      <c r="RP6" s="91"/>
      <c r="RQ6" s="91"/>
      <c r="RR6" s="91"/>
      <c r="RS6" s="91"/>
      <c r="RT6" s="91"/>
      <c r="RU6" s="91"/>
      <c r="RV6" s="91"/>
      <c r="RW6" s="91"/>
      <c r="RX6" s="91"/>
      <c r="RY6" s="91"/>
      <c r="RZ6" s="91"/>
      <c r="SA6" s="91"/>
      <c r="SB6" s="91"/>
      <c r="SC6" s="91"/>
      <c r="SD6" s="91"/>
      <c r="SE6" s="91"/>
      <c r="SF6" s="91"/>
      <c r="SG6" s="91"/>
      <c r="SH6" s="91"/>
      <c r="SI6" s="91"/>
      <c r="SJ6" s="91"/>
      <c r="SK6" s="91"/>
      <c r="SL6" s="91"/>
      <c r="SM6" s="91"/>
      <c r="SN6" s="91"/>
      <c r="SO6" s="91"/>
      <c r="SP6" s="91"/>
      <c r="SQ6" s="91"/>
      <c r="SR6" s="91"/>
      <c r="SS6" s="91"/>
      <c r="ST6" s="91"/>
      <c r="SU6" s="91"/>
      <c r="SV6" s="91"/>
      <c r="SW6" s="91"/>
      <c r="SX6" s="91"/>
      <c r="SY6" s="91"/>
      <c r="SZ6" s="91"/>
      <c r="TA6" s="91"/>
      <c r="TB6" s="91"/>
      <c r="TC6" s="91"/>
      <c r="TD6" s="91"/>
      <c r="TE6" s="91"/>
      <c r="TF6" s="91"/>
      <c r="TG6" s="91"/>
      <c r="TH6" s="91"/>
      <c r="TI6" s="91"/>
      <c r="TJ6" s="91"/>
      <c r="TK6" s="91"/>
      <c r="TL6" s="91"/>
      <c r="TM6" s="91"/>
      <c r="TN6" s="91"/>
      <c r="TO6" s="91"/>
      <c r="TP6" s="91"/>
      <c r="TQ6" s="91"/>
      <c r="TR6" s="91"/>
      <c r="TS6" s="91"/>
      <c r="TT6" s="91"/>
      <c r="TU6" s="91"/>
      <c r="TV6" s="91"/>
      <c r="TW6" s="91"/>
      <c r="TX6" s="91"/>
      <c r="TY6" s="91"/>
      <c r="TZ6" s="91"/>
      <c r="UA6" s="91"/>
      <c r="UB6" s="91"/>
      <c r="UC6" s="91"/>
      <c r="UD6" s="91"/>
      <c r="UE6" s="91"/>
      <c r="UF6" s="91"/>
      <c r="UG6" s="91"/>
      <c r="UH6" s="91"/>
      <c r="UI6" s="91"/>
      <c r="UJ6" s="91"/>
      <c r="UK6" s="91"/>
      <c r="UL6" s="91"/>
      <c r="UM6" s="91"/>
      <c r="UN6" s="91"/>
      <c r="UO6" s="91"/>
      <c r="UP6" s="91"/>
      <c r="UQ6" s="91"/>
      <c r="UR6" s="91"/>
      <c r="US6" s="91"/>
      <c r="UT6" s="91"/>
      <c r="UU6" s="91"/>
      <c r="UV6" s="91"/>
      <c r="UW6" s="91"/>
      <c r="UX6" s="91"/>
      <c r="UY6" s="91"/>
      <c r="UZ6" s="91"/>
      <c r="VA6" s="91"/>
      <c r="VB6" s="91"/>
      <c r="VC6" s="91"/>
      <c r="VD6" s="91"/>
      <c r="VE6" s="91"/>
      <c r="VF6" s="91"/>
      <c r="VG6" s="91"/>
      <c r="VH6" s="91"/>
      <c r="VI6" s="91"/>
      <c r="VJ6" s="91"/>
      <c r="VK6" s="91"/>
      <c r="VL6" s="91"/>
      <c r="VM6" s="91"/>
      <c r="VN6" s="91"/>
      <c r="VO6" s="91"/>
      <c r="VP6" s="91"/>
      <c r="VQ6" s="91"/>
      <c r="VR6" s="91"/>
      <c r="VS6" s="91"/>
      <c r="VT6" s="91"/>
      <c r="VU6" s="91"/>
      <c r="VV6" s="91"/>
      <c r="VW6" s="91"/>
      <c r="VX6" s="91"/>
      <c r="VY6" s="91"/>
      <c r="VZ6" s="91"/>
      <c r="WA6" s="91"/>
      <c r="WB6" s="91"/>
      <c r="WC6" s="91"/>
      <c r="WD6" s="91"/>
      <c r="WE6" s="91"/>
      <c r="WF6" s="91"/>
      <c r="WG6" s="91"/>
      <c r="WH6" s="91"/>
      <c r="WI6" s="91"/>
      <c r="WJ6" s="91"/>
      <c r="WK6" s="91"/>
      <c r="WL6" s="91"/>
      <c r="WM6" s="91"/>
      <c r="WN6" s="91"/>
      <c r="WO6" s="91"/>
      <c r="WP6" s="91"/>
      <c r="WQ6" s="91"/>
      <c r="WR6" s="91"/>
      <c r="WS6" s="91"/>
      <c r="WT6" s="91"/>
      <c r="WU6" s="91"/>
      <c r="WV6" s="91"/>
      <c r="WW6" s="91"/>
      <c r="WX6" s="91"/>
      <c r="WY6" s="91"/>
      <c r="WZ6" s="91"/>
      <c r="XA6" s="91"/>
      <c r="XB6" s="91"/>
      <c r="XC6" s="91"/>
      <c r="XD6" s="91"/>
      <c r="XE6" s="91"/>
      <c r="XF6" s="91"/>
      <c r="XG6" s="91"/>
      <c r="XH6" s="91"/>
      <c r="XI6" s="91"/>
      <c r="XJ6" s="91"/>
      <c r="XK6" s="91"/>
      <c r="XL6" s="91"/>
      <c r="XM6" s="91"/>
      <c r="XN6" s="91"/>
      <c r="XO6" s="91"/>
      <c r="XP6" s="91"/>
      <c r="XQ6" s="91"/>
      <c r="XR6" s="91"/>
      <c r="XS6" s="91"/>
      <c r="XT6" s="91"/>
      <c r="XU6" s="91"/>
      <c r="XV6" s="91"/>
      <c r="XW6" s="91"/>
      <c r="XX6" s="91"/>
      <c r="XY6" s="91"/>
      <c r="XZ6" s="91"/>
      <c r="YA6" s="91"/>
      <c r="YB6" s="91"/>
      <c r="YC6" s="91"/>
      <c r="YD6" s="91"/>
      <c r="YE6" s="91"/>
      <c r="YF6" s="91"/>
      <c r="YG6" s="91"/>
      <c r="YH6" s="91"/>
      <c r="YI6" s="91"/>
      <c r="YJ6" s="91"/>
      <c r="YK6" s="91"/>
      <c r="YL6" s="91"/>
      <c r="YM6" s="91"/>
      <c r="YN6" s="91"/>
      <c r="YO6" s="91"/>
      <c r="YP6" s="91"/>
      <c r="YQ6" s="91"/>
      <c r="YR6" s="91"/>
      <c r="YS6" s="91"/>
      <c r="YT6" s="91"/>
      <c r="YU6" s="91"/>
      <c r="YV6" s="91"/>
      <c r="YW6" s="91"/>
      <c r="YX6" s="91"/>
      <c r="YY6" s="91"/>
      <c r="YZ6" s="91"/>
      <c r="ZA6" s="91"/>
      <c r="ZB6" s="91"/>
      <c r="ZC6" s="91"/>
      <c r="ZD6" s="91"/>
      <c r="ZE6" s="91"/>
      <c r="ZF6" s="91"/>
      <c r="ZG6" s="91"/>
      <c r="ZH6" s="91"/>
      <c r="ZI6" s="91"/>
      <c r="ZJ6" s="91"/>
      <c r="ZK6" s="91"/>
      <c r="ZL6" s="91"/>
      <c r="ZM6" s="91"/>
      <c r="ZN6" s="91"/>
      <c r="ZO6" s="91"/>
      <c r="ZP6" s="91"/>
      <c r="ZQ6" s="91"/>
      <c r="ZR6" s="91"/>
      <c r="ZS6" s="91"/>
      <c r="ZT6" s="91"/>
      <c r="ZU6" s="91"/>
      <c r="ZV6" s="91"/>
      <c r="ZW6" s="91"/>
      <c r="ZX6" s="91"/>
      <c r="ZY6" s="91"/>
      <c r="ZZ6" s="91"/>
      <c r="AAA6" s="91"/>
      <c r="AAB6" s="91"/>
      <c r="AAC6" s="91"/>
      <c r="AAD6" s="91"/>
      <c r="AAE6" s="91"/>
      <c r="AAF6" s="91"/>
      <c r="AAG6" s="91"/>
      <c r="AAH6" s="91"/>
      <c r="AAI6" s="91"/>
      <c r="AAJ6" s="91"/>
      <c r="AAK6" s="91"/>
      <c r="AAL6" s="91"/>
      <c r="AAM6" s="91"/>
      <c r="AAN6" s="91"/>
      <c r="AAO6" s="91"/>
      <c r="AAP6" s="91"/>
      <c r="AAQ6" s="91"/>
      <c r="AAR6" s="91"/>
      <c r="AAS6" s="91"/>
      <c r="AAT6" s="91"/>
      <c r="AAU6" s="91"/>
      <c r="AAV6" s="91"/>
      <c r="AAW6" s="91"/>
      <c r="AAX6" s="91"/>
      <c r="AAY6" s="91"/>
      <c r="AAZ6" s="91"/>
      <c r="ABA6" s="91"/>
      <c r="ABB6" s="91"/>
      <c r="ABC6" s="91"/>
      <c r="ABD6" s="91"/>
      <c r="ABE6" s="91"/>
      <c r="ABF6" s="91"/>
      <c r="ABG6" s="91"/>
      <c r="ABH6" s="91"/>
      <c r="ABI6" s="91"/>
      <c r="ABJ6" s="91"/>
      <c r="ABK6" s="91"/>
      <c r="ABL6" s="91"/>
      <c r="ABM6" s="91"/>
      <c r="ABN6" s="91"/>
      <c r="ABO6" s="91"/>
      <c r="ABP6" s="91"/>
      <c r="ABQ6" s="91"/>
      <c r="ABR6" s="91"/>
      <c r="ABS6" s="91"/>
      <c r="ABT6" s="91"/>
      <c r="ABU6" s="91"/>
      <c r="ABV6" s="91"/>
      <c r="ABW6" s="91"/>
      <c r="ABX6" s="91"/>
      <c r="ABY6" s="91"/>
      <c r="ABZ6" s="91"/>
      <c r="ACA6" s="91"/>
      <c r="ACB6" s="91"/>
      <c r="ACC6" s="91"/>
      <c r="ACD6" s="91"/>
      <c r="ACE6" s="91"/>
      <c r="ACF6" s="91"/>
      <c r="ACG6" s="91"/>
      <c r="ACH6" s="91"/>
      <c r="ACI6" s="91"/>
      <c r="ACJ6" s="91"/>
      <c r="ACK6" s="91"/>
      <c r="ACL6" s="91"/>
      <c r="ACM6" s="91"/>
      <c r="ACN6" s="91"/>
      <c r="ACO6" s="91"/>
      <c r="ACP6" s="91"/>
      <c r="ACQ6" s="91"/>
      <c r="ACR6" s="91"/>
      <c r="ACS6" s="91"/>
      <c r="ACT6" s="91"/>
      <c r="ACU6" s="91"/>
      <c r="ACV6" s="91"/>
      <c r="ACW6" s="91"/>
      <c r="ACX6" s="91"/>
      <c r="ACY6" s="91"/>
      <c r="ACZ6" s="91"/>
      <c r="ADA6" s="91"/>
      <c r="ADB6" s="91"/>
      <c r="ADC6" s="91"/>
      <c r="ADD6" s="91"/>
      <c r="ADE6" s="91"/>
      <c r="ADF6" s="91"/>
      <c r="ADG6" s="91"/>
      <c r="ADH6" s="91"/>
      <c r="ADI6" s="91"/>
      <c r="ADJ6" s="91"/>
      <c r="ADK6" s="91"/>
      <c r="ADL6" s="91"/>
      <c r="ADM6" s="91"/>
      <c r="ADN6" s="91"/>
      <c r="ADO6" s="91"/>
      <c r="ADP6" s="91"/>
      <c r="ADQ6" s="91"/>
      <c r="ADR6" s="91"/>
      <c r="ADS6" s="91"/>
      <c r="ADT6" s="91"/>
      <c r="ADU6" s="91"/>
      <c r="ADV6" s="91"/>
      <c r="ADW6" s="91"/>
      <c r="ADX6" s="91"/>
      <c r="ADY6" s="91"/>
      <c r="ADZ6" s="91"/>
      <c r="AEA6" s="91"/>
      <c r="AEB6" s="91"/>
      <c r="AEC6" s="91"/>
      <c r="AED6" s="91"/>
      <c r="AEE6" s="91"/>
      <c r="AEF6" s="91"/>
      <c r="AEG6" s="91"/>
      <c r="AEH6" s="91"/>
      <c r="AEI6" s="91"/>
      <c r="AEJ6" s="91"/>
      <c r="AEK6" s="91"/>
      <c r="AEL6" s="91"/>
      <c r="AEM6" s="91"/>
      <c r="AEN6" s="91"/>
      <c r="AEO6" s="91"/>
      <c r="AEP6" s="91"/>
      <c r="AEQ6" s="91"/>
      <c r="AER6" s="91"/>
      <c r="AES6" s="91"/>
      <c r="AET6" s="91"/>
      <c r="AEU6" s="91"/>
      <c r="AEV6" s="91"/>
      <c r="AEW6" s="91"/>
      <c r="AEX6" s="91"/>
      <c r="AEY6" s="91"/>
      <c r="AEZ6" s="91"/>
      <c r="AFA6" s="91"/>
      <c r="AFB6" s="91"/>
      <c r="AFC6" s="91"/>
      <c r="AFD6" s="91"/>
      <c r="AFE6" s="91"/>
      <c r="AFF6" s="91"/>
      <c r="AFG6" s="91"/>
      <c r="AFH6" s="91"/>
      <c r="AFI6" s="91"/>
      <c r="AFJ6" s="91"/>
      <c r="AFK6" s="91"/>
      <c r="AFL6" s="91"/>
      <c r="AFM6" s="91"/>
      <c r="AFN6" s="91"/>
      <c r="AFO6" s="91"/>
      <c r="AFP6" s="91"/>
      <c r="AFQ6" s="91"/>
      <c r="AFR6" s="91"/>
      <c r="AFS6" s="91"/>
      <c r="AFT6" s="91"/>
      <c r="AFU6" s="91"/>
      <c r="AFV6" s="91"/>
      <c r="AFW6" s="91"/>
      <c r="AFX6" s="91"/>
      <c r="AFY6" s="91"/>
      <c r="AFZ6" s="91"/>
      <c r="AGA6" s="91"/>
      <c r="AGB6" s="91"/>
      <c r="AGC6" s="91"/>
      <c r="AGD6" s="91"/>
      <c r="AGE6" s="91"/>
      <c r="AGF6" s="91"/>
      <c r="AGG6" s="91"/>
      <c r="AGH6" s="91"/>
      <c r="AGI6" s="91"/>
      <c r="AGJ6" s="91"/>
      <c r="AGK6" s="91"/>
      <c r="AGL6" s="91"/>
      <c r="AGM6" s="91"/>
      <c r="AGN6" s="91"/>
      <c r="AGO6" s="91"/>
      <c r="AGP6" s="91"/>
      <c r="AGQ6" s="91"/>
      <c r="AGR6" s="91"/>
      <c r="AGS6" s="91"/>
      <c r="AGT6" s="91"/>
      <c r="AGU6" s="91"/>
      <c r="AGV6" s="91"/>
      <c r="AGW6" s="91"/>
      <c r="AGX6" s="91"/>
      <c r="AGY6" s="91"/>
      <c r="AGZ6" s="91"/>
      <c r="AHA6" s="91"/>
      <c r="AHB6" s="91"/>
      <c r="AHC6" s="91"/>
      <c r="AHD6" s="91"/>
      <c r="AHE6" s="91"/>
      <c r="AHF6" s="91"/>
      <c r="AHG6" s="91"/>
      <c r="AHH6" s="91"/>
      <c r="AHI6" s="91"/>
      <c r="AHJ6" s="91"/>
      <c r="AHK6" s="91"/>
      <c r="AHL6" s="91"/>
      <c r="AHM6" s="91"/>
      <c r="AHN6" s="91"/>
      <c r="AHO6" s="91"/>
      <c r="AHP6" s="91"/>
      <c r="AHQ6" s="91"/>
      <c r="AHR6" s="91"/>
      <c r="AHS6" s="91"/>
      <c r="AHT6" s="91"/>
      <c r="AHU6" s="91"/>
      <c r="AHV6" s="91"/>
      <c r="AHW6" s="91"/>
      <c r="AHX6" s="91"/>
      <c r="AHY6" s="91"/>
      <c r="AHZ6" s="91"/>
      <c r="AIA6" s="91"/>
      <c r="AIB6" s="91"/>
      <c r="AIC6" s="91"/>
      <c r="AID6" s="91"/>
      <c r="AIE6" s="91"/>
      <c r="AIF6" s="91"/>
      <c r="AIG6" s="91"/>
      <c r="AIH6" s="91"/>
      <c r="AII6" s="91"/>
      <c r="AIJ6" s="91"/>
      <c r="AIK6" s="91"/>
      <c r="AIL6" s="91"/>
      <c r="AIM6" s="91"/>
      <c r="AIN6" s="91"/>
      <c r="AIO6" s="91"/>
      <c r="AIP6" s="91"/>
      <c r="AIQ6" s="91"/>
      <c r="AIR6" s="91"/>
      <c r="AIS6" s="91"/>
      <c r="AIT6" s="91"/>
      <c r="AIU6" s="91"/>
      <c r="AIV6" s="91"/>
      <c r="AIW6" s="91"/>
      <c r="AIX6" s="91"/>
      <c r="AIY6" s="91"/>
      <c r="AIZ6" s="91"/>
      <c r="AJA6" s="91"/>
      <c r="AJB6" s="91"/>
      <c r="AJC6" s="91"/>
      <c r="AJD6" s="91"/>
      <c r="AJE6" s="91"/>
      <c r="AJF6" s="91"/>
      <c r="AJG6" s="91"/>
      <c r="AJH6" s="91"/>
      <c r="AJI6" s="91"/>
      <c r="AJJ6" s="91"/>
      <c r="AJK6" s="91"/>
      <c r="AJL6" s="91"/>
      <c r="AJM6" s="91"/>
      <c r="AJN6" s="91"/>
      <c r="AJO6" s="91"/>
      <c r="AJP6" s="91"/>
      <c r="AJQ6" s="91"/>
      <c r="AJR6" s="91"/>
      <c r="AJS6" s="91"/>
      <c r="AJT6" s="91"/>
      <c r="AJU6" s="91"/>
      <c r="AJV6" s="91"/>
      <c r="AJW6" s="91"/>
      <c r="AJX6" s="91"/>
      <c r="AJY6" s="91"/>
      <c r="AJZ6" s="91"/>
      <c r="AKA6" s="91"/>
      <c r="AKB6" s="91"/>
      <c r="AKC6" s="91"/>
      <c r="AKD6" s="91"/>
      <c r="AKE6" s="91"/>
      <c r="AKF6" s="91"/>
      <c r="AKG6" s="91"/>
      <c r="AKH6" s="91"/>
      <c r="AKI6" s="91"/>
      <c r="AKJ6" s="91"/>
      <c r="AKK6" s="91"/>
      <c r="AKL6" s="91"/>
      <c r="AKM6" s="91"/>
      <c r="AKN6" s="91"/>
      <c r="AKO6" s="91"/>
      <c r="AKP6" s="91"/>
      <c r="AKQ6" s="91"/>
      <c r="AKR6" s="91"/>
      <c r="AKS6" s="91"/>
      <c r="AKT6" s="91"/>
      <c r="AKU6" s="91"/>
      <c r="AKV6" s="91"/>
      <c r="AKW6" s="91"/>
      <c r="AKX6" s="91"/>
      <c r="AKY6" s="91"/>
      <c r="AKZ6" s="91"/>
      <c r="ALA6" s="91"/>
      <c r="ALB6" s="91"/>
      <c r="ALC6" s="91"/>
      <c r="ALD6" s="91"/>
      <c r="ALE6" s="91"/>
      <c r="ALF6" s="91"/>
      <c r="ALG6" s="91"/>
      <c r="ALH6" s="91"/>
      <c r="ALI6" s="91"/>
      <c r="ALJ6" s="91"/>
      <c r="ALK6" s="91"/>
      <c r="ALL6" s="91"/>
      <c r="ALM6" s="91"/>
      <c r="ALN6" s="91"/>
      <c r="ALO6" s="91"/>
      <c r="ALP6" s="91"/>
      <c r="ALQ6" s="91"/>
      <c r="ALR6" s="91"/>
      <c r="ALS6" s="91"/>
      <c r="ALT6" s="91"/>
      <c r="ALU6" s="91"/>
      <c r="ALV6" s="91"/>
      <c r="ALW6" s="91"/>
      <c r="ALX6" s="91"/>
      <c r="ALY6" s="91"/>
      <c r="ALZ6" s="91"/>
      <c r="AMA6" s="91"/>
    </row>
    <row r="7" spans="1:1015" s="75" customFormat="1" ht="19.5" customHeight="1">
      <c r="A7" s="81" t="s">
        <v>454</v>
      </c>
      <c r="B7" s="82"/>
      <c r="C7" s="82">
        <f>3.1+2.5</f>
        <v>5.6</v>
      </c>
      <c r="D7" s="83"/>
      <c r="E7" s="83"/>
      <c r="F7" s="83"/>
      <c r="G7" s="82"/>
      <c r="H7" s="84">
        <f>C7</f>
        <v>5.6</v>
      </c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  <c r="IN7" s="91"/>
      <c r="IO7" s="91"/>
      <c r="IP7" s="91"/>
      <c r="IQ7" s="91"/>
      <c r="IR7" s="91"/>
      <c r="IS7" s="91"/>
      <c r="IT7" s="91"/>
      <c r="IU7" s="91"/>
      <c r="IV7" s="91"/>
      <c r="IW7" s="91"/>
      <c r="IX7" s="91"/>
      <c r="IY7" s="91"/>
      <c r="IZ7" s="91"/>
      <c r="JA7" s="91"/>
      <c r="JB7" s="91"/>
      <c r="JC7" s="91"/>
      <c r="JD7" s="91"/>
      <c r="JE7" s="91"/>
      <c r="JF7" s="91"/>
      <c r="JG7" s="91"/>
      <c r="JH7" s="91"/>
      <c r="JI7" s="91"/>
      <c r="JJ7" s="91"/>
      <c r="JK7" s="91"/>
      <c r="JL7" s="91"/>
      <c r="JM7" s="91"/>
      <c r="JN7" s="91"/>
      <c r="JO7" s="91"/>
      <c r="JP7" s="91"/>
      <c r="JQ7" s="91"/>
      <c r="JR7" s="91"/>
      <c r="JS7" s="91"/>
      <c r="JT7" s="91"/>
      <c r="JU7" s="91"/>
      <c r="JV7" s="91"/>
      <c r="JW7" s="91"/>
      <c r="JX7" s="91"/>
      <c r="JY7" s="91"/>
      <c r="JZ7" s="91"/>
      <c r="KA7" s="91"/>
      <c r="KB7" s="91"/>
      <c r="KC7" s="91"/>
      <c r="KD7" s="91"/>
      <c r="KE7" s="91"/>
      <c r="KF7" s="91"/>
      <c r="KG7" s="91"/>
      <c r="KH7" s="91"/>
      <c r="KI7" s="91"/>
      <c r="KJ7" s="91"/>
      <c r="KK7" s="91"/>
      <c r="KL7" s="91"/>
      <c r="KM7" s="91"/>
      <c r="KN7" s="91"/>
      <c r="KO7" s="91"/>
      <c r="KP7" s="91"/>
      <c r="KQ7" s="91"/>
      <c r="KR7" s="91"/>
      <c r="KS7" s="91"/>
      <c r="KT7" s="91"/>
      <c r="KU7" s="91"/>
      <c r="KV7" s="91"/>
      <c r="KW7" s="91"/>
      <c r="KX7" s="91"/>
      <c r="KY7" s="91"/>
      <c r="KZ7" s="91"/>
      <c r="LA7" s="91"/>
      <c r="LB7" s="91"/>
      <c r="LC7" s="91"/>
      <c r="LD7" s="91"/>
      <c r="LE7" s="91"/>
      <c r="LF7" s="91"/>
      <c r="LG7" s="91"/>
      <c r="LH7" s="91"/>
      <c r="LI7" s="91"/>
      <c r="LJ7" s="91"/>
      <c r="LK7" s="91"/>
      <c r="LL7" s="91"/>
      <c r="LM7" s="91"/>
      <c r="LN7" s="91"/>
      <c r="LO7" s="91"/>
      <c r="LP7" s="91"/>
      <c r="LQ7" s="91"/>
      <c r="LR7" s="91"/>
      <c r="LS7" s="91"/>
      <c r="LT7" s="91"/>
      <c r="LU7" s="91"/>
      <c r="LV7" s="91"/>
      <c r="LW7" s="91"/>
      <c r="LX7" s="91"/>
      <c r="LY7" s="91"/>
      <c r="LZ7" s="91"/>
      <c r="MA7" s="91"/>
      <c r="MB7" s="91"/>
      <c r="MC7" s="91"/>
      <c r="MD7" s="91"/>
      <c r="ME7" s="91"/>
      <c r="MF7" s="91"/>
      <c r="MG7" s="91"/>
      <c r="MH7" s="91"/>
      <c r="MI7" s="91"/>
      <c r="MJ7" s="91"/>
      <c r="MK7" s="91"/>
      <c r="ML7" s="91"/>
      <c r="MM7" s="91"/>
      <c r="MN7" s="91"/>
      <c r="MO7" s="91"/>
      <c r="MP7" s="91"/>
      <c r="MQ7" s="91"/>
      <c r="MR7" s="91"/>
      <c r="MS7" s="91"/>
      <c r="MT7" s="91"/>
      <c r="MU7" s="91"/>
      <c r="MV7" s="91"/>
      <c r="MW7" s="91"/>
      <c r="MX7" s="91"/>
      <c r="MY7" s="91"/>
      <c r="MZ7" s="91"/>
      <c r="NA7" s="91"/>
      <c r="NB7" s="91"/>
      <c r="NC7" s="91"/>
      <c r="ND7" s="91"/>
      <c r="NE7" s="91"/>
      <c r="NF7" s="91"/>
      <c r="NG7" s="91"/>
      <c r="NH7" s="91"/>
      <c r="NI7" s="91"/>
      <c r="NJ7" s="91"/>
      <c r="NK7" s="91"/>
      <c r="NL7" s="91"/>
      <c r="NM7" s="91"/>
      <c r="NN7" s="91"/>
      <c r="NO7" s="91"/>
      <c r="NP7" s="91"/>
      <c r="NQ7" s="91"/>
      <c r="NR7" s="91"/>
      <c r="NS7" s="91"/>
      <c r="NT7" s="91"/>
      <c r="NU7" s="91"/>
      <c r="NV7" s="91"/>
      <c r="NW7" s="91"/>
      <c r="NX7" s="91"/>
      <c r="NY7" s="91"/>
      <c r="NZ7" s="91"/>
      <c r="OA7" s="91"/>
      <c r="OB7" s="91"/>
      <c r="OC7" s="91"/>
      <c r="OD7" s="91"/>
      <c r="OE7" s="91"/>
      <c r="OF7" s="91"/>
      <c r="OG7" s="91"/>
      <c r="OH7" s="91"/>
      <c r="OI7" s="91"/>
      <c r="OJ7" s="91"/>
      <c r="OK7" s="91"/>
      <c r="OL7" s="91"/>
      <c r="OM7" s="91"/>
      <c r="ON7" s="91"/>
      <c r="OO7" s="91"/>
      <c r="OP7" s="91"/>
      <c r="OQ7" s="91"/>
      <c r="OR7" s="91"/>
      <c r="OS7" s="91"/>
      <c r="OT7" s="91"/>
      <c r="OU7" s="91"/>
      <c r="OV7" s="91"/>
      <c r="OW7" s="91"/>
      <c r="OX7" s="91"/>
      <c r="OY7" s="91"/>
      <c r="OZ7" s="91"/>
      <c r="PA7" s="91"/>
      <c r="PB7" s="91"/>
      <c r="PC7" s="91"/>
      <c r="PD7" s="91"/>
      <c r="PE7" s="91"/>
      <c r="PF7" s="91"/>
      <c r="PG7" s="91"/>
      <c r="PH7" s="91"/>
      <c r="PI7" s="91"/>
      <c r="PJ7" s="91"/>
      <c r="PK7" s="91"/>
      <c r="PL7" s="91"/>
      <c r="PM7" s="91"/>
      <c r="PN7" s="91"/>
      <c r="PO7" s="91"/>
      <c r="PP7" s="91"/>
      <c r="PQ7" s="91"/>
      <c r="PR7" s="91"/>
      <c r="PS7" s="91"/>
      <c r="PT7" s="91"/>
      <c r="PU7" s="91"/>
      <c r="PV7" s="91"/>
      <c r="PW7" s="91"/>
      <c r="PX7" s="91"/>
      <c r="PY7" s="91"/>
      <c r="PZ7" s="91"/>
      <c r="QA7" s="91"/>
      <c r="QB7" s="91"/>
      <c r="QC7" s="91"/>
      <c r="QD7" s="91"/>
      <c r="QE7" s="91"/>
      <c r="QF7" s="91"/>
      <c r="QG7" s="91"/>
      <c r="QH7" s="91"/>
      <c r="QI7" s="91"/>
      <c r="QJ7" s="91"/>
      <c r="QK7" s="91"/>
      <c r="QL7" s="91"/>
      <c r="QM7" s="91"/>
      <c r="QN7" s="91"/>
      <c r="QO7" s="91"/>
      <c r="QP7" s="91"/>
      <c r="QQ7" s="91"/>
      <c r="QR7" s="91"/>
      <c r="QS7" s="91"/>
      <c r="QT7" s="91"/>
      <c r="QU7" s="91"/>
      <c r="QV7" s="91"/>
      <c r="QW7" s="91"/>
      <c r="QX7" s="91"/>
      <c r="QY7" s="91"/>
      <c r="QZ7" s="91"/>
      <c r="RA7" s="91"/>
      <c r="RB7" s="91"/>
      <c r="RC7" s="91"/>
      <c r="RD7" s="91"/>
      <c r="RE7" s="91"/>
      <c r="RF7" s="91"/>
      <c r="RG7" s="91"/>
      <c r="RH7" s="91"/>
      <c r="RI7" s="91"/>
      <c r="RJ7" s="91"/>
      <c r="RK7" s="91"/>
      <c r="RL7" s="91"/>
      <c r="RM7" s="91"/>
      <c r="RN7" s="91"/>
      <c r="RO7" s="91"/>
      <c r="RP7" s="91"/>
      <c r="RQ7" s="91"/>
      <c r="RR7" s="91"/>
      <c r="RS7" s="91"/>
      <c r="RT7" s="91"/>
      <c r="RU7" s="91"/>
      <c r="RV7" s="91"/>
      <c r="RW7" s="91"/>
      <c r="RX7" s="91"/>
      <c r="RY7" s="91"/>
      <c r="RZ7" s="91"/>
      <c r="SA7" s="91"/>
      <c r="SB7" s="91"/>
      <c r="SC7" s="91"/>
      <c r="SD7" s="91"/>
      <c r="SE7" s="91"/>
      <c r="SF7" s="91"/>
      <c r="SG7" s="91"/>
      <c r="SH7" s="91"/>
      <c r="SI7" s="91"/>
      <c r="SJ7" s="91"/>
      <c r="SK7" s="91"/>
      <c r="SL7" s="91"/>
      <c r="SM7" s="91"/>
      <c r="SN7" s="91"/>
      <c r="SO7" s="91"/>
      <c r="SP7" s="91"/>
      <c r="SQ7" s="91"/>
      <c r="SR7" s="91"/>
      <c r="SS7" s="91"/>
      <c r="ST7" s="91"/>
      <c r="SU7" s="91"/>
      <c r="SV7" s="91"/>
      <c r="SW7" s="91"/>
      <c r="SX7" s="91"/>
      <c r="SY7" s="91"/>
      <c r="SZ7" s="91"/>
      <c r="TA7" s="91"/>
      <c r="TB7" s="91"/>
      <c r="TC7" s="91"/>
      <c r="TD7" s="91"/>
      <c r="TE7" s="91"/>
      <c r="TF7" s="91"/>
      <c r="TG7" s="91"/>
      <c r="TH7" s="91"/>
      <c r="TI7" s="91"/>
      <c r="TJ7" s="91"/>
      <c r="TK7" s="91"/>
      <c r="TL7" s="91"/>
      <c r="TM7" s="91"/>
      <c r="TN7" s="91"/>
      <c r="TO7" s="91"/>
      <c r="TP7" s="91"/>
      <c r="TQ7" s="91"/>
      <c r="TR7" s="91"/>
      <c r="TS7" s="91"/>
      <c r="TT7" s="91"/>
      <c r="TU7" s="91"/>
      <c r="TV7" s="91"/>
      <c r="TW7" s="91"/>
      <c r="TX7" s="91"/>
      <c r="TY7" s="91"/>
      <c r="TZ7" s="91"/>
      <c r="UA7" s="91"/>
      <c r="UB7" s="91"/>
      <c r="UC7" s="91"/>
      <c r="UD7" s="91"/>
      <c r="UE7" s="91"/>
      <c r="UF7" s="91"/>
      <c r="UG7" s="91"/>
      <c r="UH7" s="91"/>
      <c r="UI7" s="91"/>
      <c r="UJ7" s="91"/>
      <c r="UK7" s="91"/>
      <c r="UL7" s="91"/>
      <c r="UM7" s="91"/>
      <c r="UN7" s="91"/>
      <c r="UO7" s="91"/>
      <c r="UP7" s="91"/>
      <c r="UQ7" s="91"/>
      <c r="UR7" s="91"/>
      <c r="US7" s="91"/>
      <c r="UT7" s="91"/>
      <c r="UU7" s="91"/>
      <c r="UV7" s="91"/>
      <c r="UW7" s="91"/>
      <c r="UX7" s="91"/>
      <c r="UY7" s="91"/>
      <c r="UZ7" s="91"/>
      <c r="VA7" s="91"/>
      <c r="VB7" s="91"/>
      <c r="VC7" s="91"/>
      <c r="VD7" s="91"/>
      <c r="VE7" s="91"/>
      <c r="VF7" s="91"/>
      <c r="VG7" s="91"/>
      <c r="VH7" s="91"/>
      <c r="VI7" s="91"/>
      <c r="VJ7" s="91"/>
      <c r="VK7" s="91"/>
      <c r="VL7" s="91"/>
      <c r="VM7" s="91"/>
      <c r="VN7" s="91"/>
      <c r="VO7" s="91"/>
      <c r="VP7" s="91"/>
      <c r="VQ7" s="91"/>
      <c r="VR7" s="91"/>
      <c r="VS7" s="91"/>
      <c r="VT7" s="91"/>
      <c r="VU7" s="91"/>
      <c r="VV7" s="91"/>
      <c r="VW7" s="91"/>
      <c r="VX7" s="91"/>
      <c r="VY7" s="91"/>
      <c r="VZ7" s="91"/>
      <c r="WA7" s="91"/>
      <c r="WB7" s="91"/>
      <c r="WC7" s="91"/>
      <c r="WD7" s="91"/>
      <c r="WE7" s="91"/>
      <c r="WF7" s="91"/>
      <c r="WG7" s="91"/>
      <c r="WH7" s="91"/>
      <c r="WI7" s="91"/>
      <c r="WJ7" s="91"/>
      <c r="WK7" s="91"/>
      <c r="WL7" s="91"/>
      <c r="WM7" s="91"/>
      <c r="WN7" s="91"/>
      <c r="WO7" s="91"/>
      <c r="WP7" s="91"/>
      <c r="WQ7" s="91"/>
      <c r="WR7" s="91"/>
      <c r="WS7" s="91"/>
      <c r="WT7" s="91"/>
      <c r="WU7" s="91"/>
      <c r="WV7" s="91"/>
      <c r="WW7" s="91"/>
      <c r="WX7" s="91"/>
      <c r="WY7" s="91"/>
      <c r="WZ7" s="91"/>
      <c r="XA7" s="91"/>
      <c r="XB7" s="91"/>
      <c r="XC7" s="91"/>
      <c r="XD7" s="91"/>
      <c r="XE7" s="91"/>
      <c r="XF7" s="91"/>
      <c r="XG7" s="91"/>
      <c r="XH7" s="91"/>
      <c r="XI7" s="91"/>
      <c r="XJ7" s="91"/>
      <c r="XK7" s="91"/>
      <c r="XL7" s="91"/>
      <c r="XM7" s="91"/>
      <c r="XN7" s="91"/>
      <c r="XO7" s="91"/>
      <c r="XP7" s="91"/>
      <c r="XQ7" s="91"/>
      <c r="XR7" s="91"/>
      <c r="XS7" s="91"/>
      <c r="XT7" s="91"/>
      <c r="XU7" s="91"/>
      <c r="XV7" s="91"/>
      <c r="XW7" s="91"/>
      <c r="XX7" s="91"/>
      <c r="XY7" s="91"/>
      <c r="XZ7" s="91"/>
      <c r="YA7" s="91"/>
      <c r="YB7" s="91"/>
      <c r="YC7" s="91"/>
      <c r="YD7" s="91"/>
      <c r="YE7" s="91"/>
      <c r="YF7" s="91"/>
      <c r="YG7" s="91"/>
      <c r="YH7" s="91"/>
      <c r="YI7" s="91"/>
      <c r="YJ7" s="91"/>
      <c r="YK7" s="91"/>
      <c r="YL7" s="91"/>
      <c r="YM7" s="91"/>
      <c r="YN7" s="91"/>
      <c r="YO7" s="91"/>
      <c r="YP7" s="91"/>
      <c r="YQ7" s="91"/>
      <c r="YR7" s="91"/>
      <c r="YS7" s="91"/>
      <c r="YT7" s="91"/>
      <c r="YU7" s="91"/>
      <c r="YV7" s="91"/>
      <c r="YW7" s="91"/>
      <c r="YX7" s="91"/>
      <c r="YY7" s="91"/>
      <c r="YZ7" s="91"/>
      <c r="ZA7" s="91"/>
      <c r="ZB7" s="91"/>
      <c r="ZC7" s="91"/>
      <c r="ZD7" s="91"/>
      <c r="ZE7" s="91"/>
      <c r="ZF7" s="91"/>
      <c r="ZG7" s="91"/>
      <c r="ZH7" s="91"/>
      <c r="ZI7" s="91"/>
      <c r="ZJ7" s="91"/>
      <c r="ZK7" s="91"/>
      <c r="ZL7" s="91"/>
      <c r="ZM7" s="91"/>
      <c r="ZN7" s="91"/>
      <c r="ZO7" s="91"/>
      <c r="ZP7" s="91"/>
      <c r="ZQ7" s="91"/>
      <c r="ZR7" s="91"/>
      <c r="ZS7" s="91"/>
      <c r="ZT7" s="91"/>
      <c r="ZU7" s="91"/>
      <c r="ZV7" s="91"/>
      <c r="ZW7" s="91"/>
      <c r="ZX7" s="91"/>
      <c r="ZY7" s="91"/>
      <c r="ZZ7" s="91"/>
      <c r="AAA7" s="91"/>
      <c r="AAB7" s="91"/>
      <c r="AAC7" s="91"/>
      <c r="AAD7" s="91"/>
      <c r="AAE7" s="91"/>
      <c r="AAF7" s="91"/>
      <c r="AAG7" s="91"/>
      <c r="AAH7" s="91"/>
      <c r="AAI7" s="91"/>
      <c r="AAJ7" s="91"/>
      <c r="AAK7" s="91"/>
      <c r="AAL7" s="91"/>
      <c r="AAM7" s="91"/>
      <c r="AAN7" s="91"/>
      <c r="AAO7" s="91"/>
      <c r="AAP7" s="91"/>
      <c r="AAQ7" s="91"/>
      <c r="AAR7" s="91"/>
      <c r="AAS7" s="91"/>
      <c r="AAT7" s="91"/>
      <c r="AAU7" s="91"/>
      <c r="AAV7" s="91"/>
      <c r="AAW7" s="91"/>
      <c r="AAX7" s="91"/>
      <c r="AAY7" s="91"/>
      <c r="AAZ7" s="91"/>
      <c r="ABA7" s="91"/>
      <c r="ABB7" s="91"/>
      <c r="ABC7" s="91"/>
      <c r="ABD7" s="91"/>
      <c r="ABE7" s="91"/>
      <c r="ABF7" s="91"/>
      <c r="ABG7" s="91"/>
      <c r="ABH7" s="91"/>
      <c r="ABI7" s="91"/>
      <c r="ABJ7" s="91"/>
      <c r="ABK7" s="91"/>
      <c r="ABL7" s="91"/>
      <c r="ABM7" s="91"/>
      <c r="ABN7" s="91"/>
      <c r="ABO7" s="91"/>
      <c r="ABP7" s="91"/>
      <c r="ABQ7" s="91"/>
      <c r="ABR7" s="91"/>
      <c r="ABS7" s="91"/>
      <c r="ABT7" s="91"/>
      <c r="ABU7" s="91"/>
      <c r="ABV7" s="91"/>
      <c r="ABW7" s="91"/>
      <c r="ABX7" s="91"/>
      <c r="ABY7" s="91"/>
      <c r="ABZ7" s="91"/>
      <c r="ACA7" s="91"/>
      <c r="ACB7" s="91"/>
      <c r="ACC7" s="91"/>
      <c r="ACD7" s="91"/>
      <c r="ACE7" s="91"/>
      <c r="ACF7" s="91"/>
      <c r="ACG7" s="91"/>
      <c r="ACH7" s="91"/>
      <c r="ACI7" s="91"/>
      <c r="ACJ7" s="91"/>
      <c r="ACK7" s="91"/>
      <c r="ACL7" s="91"/>
      <c r="ACM7" s="91"/>
      <c r="ACN7" s="91"/>
      <c r="ACO7" s="91"/>
      <c r="ACP7" s="91"/>
      <c r="ACQ7" s="91"/>
      <c r="ACR7" s="91"/>
      <c r="ACS7" s="91"/>
      <c r="ACT7" s="91"/>
      <c r="ACU7" s="91"/>
      <c r="ACV7" s="91"/>
      <c r="ACW7" s="91"/>
      <c r="ACX7" s="91"/>
      <c r="ACY7" s="91"/>
      <c r="ACZ7" s="91"/>
      <c r="ADA7" s="91"/>
      <c r="ADB7" s="91"/>
      <c r="ADC7" s="91"/>
      <c r="ADD7" s="91"/>
      <c r="ADE7" s="91"/>
      <c r="ADF7" s="91"/>
      <c r="ADG7" s="91"/>
      <c r="ADH7" s="91"/>
      <c r="ADI7" s="91"/>
      <c r="ADJ7" s="91"/>
      <c r="ADK7" s="91"/>
      <c r="ADL7" s="91"/>
      <c r="ADM7" s="91"/>
      <c r="ADN7" s="91"/>
      <c r="ADO7" s="91"/>
      <c r="ADP7" s="91"/>
      <c r="ADQ7" s="91"/>
      <c r="ADR7" s="91"/>
      <c r="ADS7" s="91"/>
      <c r="ADT7" s="91"/>
      <c r="ADU7" s="91"/>
      <c r="ADV7" s="91"/>
      <c r="ADW7" s="91"/>
      <c r="ADX7" s="91"/>
      <c r="ADY7" s="91"/>
      <c r="ADZ7" s="91"/>
      <c r="AEA7" s="91"/>
      <c r="AEB7" s="91"/>
      <c r="AEC7" s="91"/>
      <c r="AED7" s="91"/>
      <c r="AEE7" s="91"/>
      <c r="AEF7" s="91"/>
      <c r="AEG7" s="91"/>
      <c r="AEH7" s="91"/>
      <c r="AEI7" s="91"/>
      <c r="AEJ7" s="91"/>
      <c r="AEK7" s="91"/>
      <c r="AEL7" s="91"/>
      <c r="AEM7" s="91"/>
      <c r="AEN7" s="91"/>
      <c r="AEO7" s="91"/>
      <c r="AEP7" s="91"/>
      <c r="AEQ7" s="91"/>
      <c r="AER7" s="91"/>
      <c r="AES7" s="91"/>
      <c r="AET7" s="91"/>
      <c r="AEU7" s="91"/>
      <c r="AEV7" s="91"/>
      <c r="AEW7" s="91"/>
      <c r="AEX7" s="91"/>
      <c r="AEY7" s="91"/>
      <c r="AEZ7" s="91"/>
      <c r="AFA7" s="91"/>
      <c r="AFB7" s="91"/>
      <c r="AFC7" s="91"/>
      <c r="AFD7" s="91"/>
      <c r="AFE7" s="91"/>
      <c r="AFF7" s="91"/>
      <c r="AFG7" s="91"/>
      <c r="AFH7" s="91"/>
      <c r="AFI7" s="91"/>
      <c r="AFJ7" s="91"/>
      <c r="AFK7" s="91"/>
      <c r="AFL7" s="91"/>
      <c r="AFM7" s="91"/>
      <c r="AFN7" s="91"/>
      <c r="AFO7" s="91"/>
      <c r="AFP7" s="91"/>
      <c r="AFQ7" s="91"/>
      <c r="AFR7" s="91"/>
      <c r="AFS7" s="91"/>
      <c r="AFT7" s="91"/>
      <c r="AFU7" s="91"/>
      <c r="AFV7" s="91"/>
      <c r="AFW7" s="91"/>
      <c r="AFX7" s="91"/>
      <c r="AFY7" s="91"/>
      <c r="AFZ7" s="91"/>
      <c r="AGA7" s="91"/>
      <c r="AGB7" s="91"/>
      <c r="AGC7" s="91"/>
      <c r="AGD7" s="91"/>
      <c r="AGE7" s="91"/>
      <c r="AGF7" s="91"/>
      <c r="AGG7" s="91"/>
      <c r="AGH7" s="91"/>
      <c r="AGI7" s="91"/>
      <c r="AGJ7" s="91"/>
      <c r="AGK7" s="91"/>
      <c r="AGL7" s="91"/>
      <c r="AGM7" s="91"/>
      <c r="AGN7" s="91"/>
      <c r="AGO7" s="91"/>
      <c r="AGP7" s="91"/>
      <c r="AGQ7" s="91"/>
      <c r="AGR7" s="91"/>
      <c r="AGS7" s="91"/>
      <c r="AGT7" s="91"/>
      <c r="AGU7" s="91"/>
      <c r="AGV7" s="91"/>
      <c r="AGW7" s="91"/>
      <c r="AGX7" s="91"/>
      <c r="AGY7" s="91"/>
      <c r="AGZ7" s="91"/>
      <c r="AHA7" s="91"/>
      <c r="AHB7" s="91"/>
      <c r="AHC7" s="91"/>
      <c r="AHD7" s="91"/>
      <c r="AHE7" s="91"/>
      <c r="AHF7" s="91"/>
      <c r="AHG7" s="91"/>
      <c r="AHH7" s="91"/>
      <c r="AHI7" s="91"/>
      <c r="AHJ7" s="91"/>
      <c r="AHK7" s="91"/>
      <c r="AHL7" s="91"/>
      <c r="AHM7" s="91"/>
      <c r="AHN7" s="91"/>
      <c r="AHO7" s="91"/>
      <c r="AHP7" s="91"/>
      <c r="AHQ7" s="91"/>
      <c r="AHR7" s="91"/>
      <c r="AHS7" s="91"/>
      <c r="AHT7" s="91"/>
      <c r="AHU7" s="91"/>
      <c r="AHV7" s="91"/>
      <c r="AHW7" s="91"/>
      <c r="AHX7" s="91"/>
      <c r="AHY7" s="91"/>
      <c r="AHZ7" s="91"/>
      <c r="AIA7" s="91"/>
      <c r="AIB7" s="91"/>
      <c r="AIC7" s="91"/>
      <c r="AID7" s="91"/>
      <c r="AIE7" s="91"/>
      <c r="AIF7" s="91"/>
      <c r="AIG7" s="91"/>
      <c r="AIH7" s="91"/>
      <c r="AII7" s="91"/>
      <c r="AIJ7" s="91"/>
      <c r="AIK7" s="91"/>
      <c r="AIL7" s="91"/>
      <c r="AIM7" s="91"/>
      <c r="AIN7" s="91"/>
      <c r="AIO7" s="91"/>
      <c r="AIP7" s="91"/>
      <c r="AIQ7" s="91"/>
      <c r="AIR7" s="91"/>
      <c r="AIS7" s="91"/>
      <c r="AIT7" s="91"/>
      <c r="AIU7" s="91"/>
      <c r="AIV7" s="91"/>
      <c r="AIW7" s="91"/>
      <c r="AIX7" s="91"/>
      <c r="AIY7" s="91"/>
      <c r="AIZ7" s="91"/>
      <c r="AJA7" s="91"/>
      <c r="AJB7" s="91"/>
      <c r="AJC7" s="91"/>
      <c r="AJD7" s="91"/>
      <c r="AJE7" s="91"/>
      <c r="AJF7" s="91"/>
      <c r="AJG7" s="91"/>
      <c r="AJH7" s="91"/>
      <c r="AJI7" s="91"/>
      <c r="AJJ7" s="91"/>
      <c r="AJK7" s="91"/>
      <c r="AJL7" s="91"/>
      <c r="AJM7" s="91"/>
      <c r="AJN7" s="91"/>
      <c r="AJO7" s="91"/>
      <c r="AJP7" s="91"/>
      <c r="AJQ7" s="91"/>
      <c r="AJR7" s="91"/>
      <c r="AJS7" s="91"/>
      <c r="AJT7" s="91"/>
      <c r="AJU7" s="91"/>
      <c r="AJV7" s="91"/>
      <c r="AJW7" s="91"/>
      <c r="AJX7" s="91"/>
      <c r="AJY7" s="91"/>
      <c r="AJZ7" s="91"/>
      <c r="AKA7" s="91"/>
      <c r="AKB7" s="91"/>
      <c r="AKC7" s="91"/>
      <c r="AKD7" s="91"/>
      <c r="AKE7" s="91"/>
      <c r="AKF7" s="91"/>
      <c r="AKG7" s="91"/>
      <c r="AKH7" s="91"/>
      <c r="AKI7" s="91"/>
      <c r="AKJ7" s="91"/>
      <c r="AKK7" s="91"/>
      <c r="AKL7" s="91"/>
      <c r="AKM7" s="91"/>
      <c r="AKN7" s="91"/>
      <c r="AKO7" s="91"/>
      <c r="AKP7" s="91"/>
      <c r="AKQ7" s="91"/>
      <c r="AKR7" s="91"/>
      <c r="AKS7" s="91"/>
      <c r="AKT7" s="91"/>
      <c r="AKU7" s="91"/>
      <c r="AKV7" s="91"/>
      <c r="AKW7" s="91"/>
      <c r="AKX7" s="91"/>
      <c r="AKY7" s="91"/>
      <c r="AKZ7" s="91"/>
      <c r="ALA7" s="91"/>
      <c r="ALB7" s="91"/>
      <c r="ALC7" s="91"/>
      <c r="ALD7" s="91"/>
      <c r="ALE7" s="91"/>
      <c r="ALF7" s="91"/>
      <c r="ALG7" s="91"/>
      <c r="ALH7" s="91"/>
      <c r="ALI7" s="91"/>
      <c r="ALJ7" s="91"/>
      <c r="ALK7" s="91"/>
      <c r="ALL7" s="91"/>
      <c r="ALM7" s="91"/>
      <c r="ALN7" s="91"/>
      <c r="ALO7" s="91"/>
      <c r="ALP7" s="91"/>
      <c r="ALQ7" s="91"/>
      <c r="ALR7" s="91"/>
      <c r="ALS7" s="91"/>
      <c r="ALT7" s="91"/>
      <c r="ALU7" s="91"/>
      <c r="ALV7" s="91"/>
      <c r="ALW7" s="91"/>
      <c r="ALX7" s="91"/>
      <c r="ALY7" s="91"/>
      <c r="ALZ7" s="91"/>
      <c r="AMA7" s="91"/>
    </row>
    <row r="8" spans="1:1015" s="75" customFormat="1" ht="19.5" customHeight="1">
      <c r="A8" s="81" t="s">
        <v>455</v>
      </c>
      <c r="B8" s="82"/>
      <c r="C8" s="82"/>
      <c r="D8" s="83"/>
      <c r="E8" s="83"/>
      <c r="F8" s="83"/>
      <c r="G8" s="82">
        <f>7</f>
        <v>7</v>
      </c>
      <c r="H8" s="84">
        <f>G8</f>
        <v>7</v>
      </c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  <c r="IN8" s="91"/>
      <c r="IO8" s="91"/>
      <c r="IP8" s="91"/>
      <c r="IQ8" s="91"/>
      <c r="IR8" s="91"/>
      <c r="IS8" s="91"/>
      <c r="IT8" s="91"/>
      <c r="IU8" s="91"/>
      <c r="IV8" s="91"/>
      <c r="IW8" s="91"/>
      <c r="IX8" s="91"/>
      <c r="IY8" s="91"/>
      <c r="IZ8" s="91"/>
      <c r="JA8" s="91"/>
      <c r="JB8" s="91"/>
      <c r="JC8" s="91"/>
      <c r="JD8" s="91"/>
      <c r="JE8" s="91"/>
      <c r="JF8" s="91"/>
      <c r="JG8" s="91"/>
      <c r="JH8" s="91"/>
      <c r="JI8" s="91"/>
      <c r="JJ8" s="91"/>
      <c r="JK8" s="91"/>
      <c r="JL8" s="91"/>
      <c r="JM8" s="91"/>
      <c r="JN8" s="91"/>
      <c r="JO8" s="91"/>
      <c r="JP8" s="91"/>
      <c r="JQ8" s="91"/>
      <c r="JR8" s="91"/>
      <c r="JS8" s="91"/>
      <c r="JT8" s="91"/>
      <c r="JU8" s="91"/>
      <c r="JV8" s="91"/>
      <c r="JW8" s="91"/>
      <c r="JX8" s="91"/>
      <c r="JY8" s="91"/>
      <c r="JZ8" s="91"/>
      <c r="KA8" s="91"/>
      <c r="KB8" s="91"/>
      <c r="KC8" s="91"/>
      <c r="KD8" s="91"/>
      <c r="KE8" s="91"/>
      <c r="KF8" s="91"/>
      <c r="KG8" s="91"/>
      <c r="KH8" s="91"/>
      <c r="KI8" s="91"/>
      <c r="KJ8" s="91"/>
      <c r="KK8" s="91"/>
      <c r="KL8" s="91"/>
      <c r="KM8" s="91"/>
      <c r="KN8" s="91"/>
      <c r="KO8" s="91"/>
      <c r="KP8" s="91"/>
      <c r="KQ8" s="91"/>
      <c r="KR8" s="91"/>
      <c r="KS8" s="91"/>
      <c r="KT8" s="91"/>
      <c r="KU8" s="91"/>
      <c r="KV8" s="91"/>
      <c r="KW8" s="91"/>
      <c r="KX8" s="91"/>
      <c r="KY8" s="91"/>
      <c r="KZ8" s="91"/>
      <c r="LA8" s="91"/>
      <c r="LB8" s="91"/>
      <c r="LC8" s="91"/>
      <c r="LD8" s="91"/>
      <c r="LE8" s="91"/>
      <c r="LF8" s="91"/>
      <c r="LG8" s="91"/>
      <c r="LH8" s="91"/>
      <c r="LI8" s="91"/>
      <c r="LJ8" s="91"/>
      <c r="LK8" s="91"/>
      <c r="LL8" s="91"/>
      <c r="LM8" s="91"/>
      <c r="LN8" s="91"/>
      <c r="LO8" s="91"/>
      <c r="LP8" s="91"/>
      <c r="LQ8" s="91"/>
      <c r="LR8" s="91"/>
      <c r="LS8" s="91"/>
      <c r="LT8" s="91"/>
      <c r="LU8" s="91"/>
      <c r="LV8" s="91"/>
      <c r="LW8" s="91"/>
      <c r="LX8" s="91"/>
      <c r="LY8" s="91"/>
      <c r="LZ8" s="91"/>
      <c r="MA8" s="91"/>
      <c r="MB8" s="91"/>
      <c r="MC8" s="91"/>
      <c r="MD8" s="91"/>
      <c r="ME8" s="91"/>
      <c r="MF8" s="91"/>
      <c r="MG8" s="91"/>
      <c r="MH8" s="91"/>
      <c r="MI8" s="91"/>
      <c r="MJ8" s="91"/>
      <c r="MK8" s="91"/>
      <c r="ML8" s="91"/>
      <c r="MM8" s="91"/>
      <c r="MN8" s="91"/>
      <c r="MO8" s="91"/>
      <c r="MP8" s="91"/>
      <c r="MQ8" s="91"/>
      <c r="MR8" s="91"/>
      <c r="MS8" s="91"/>
      <c r="MT8" s="91"/>
      <c r="MU8" s="91"/>
      <c r="MV8" s="91"/>
      <c r="MW8" s="91"/>
      <c r="MX8" s="91"/>
      <c r="MY8" s="91"/>
      <c r="MZ8" s="91"/>
      <c r="NA8" s="91"/>
      <c r="NB8" s="91"/>
      <c r="NC8" s="91"/>
      <c r="ND8" s="91"/>
      <c r="NE8" s="91"/>
      <c r="NF8" s="91"/>
      <c r="NG8" s="91"/>
      <c r="NH8" s="91"/>
      <c r="NI8" s="91"/>
      <c r="NJ8" s="91"/>
      <c r="NK8" s="91"/>
      <c r="NL8" s="91"/>
      <c r="NM8" s="91"/>
      <c r="NN8" s="91"/>
      <c r="NO8" s="91"/>
      <c r="NP8" s="91"/>
      <c r="NQ8" s="91"/>
      <c r="NR8" s="91"/>
      <c r="NS8" s="91"/>
      <c r="NT8" s="91"/>
      <c r="NU8" s="91"/>
      <c r="NV8" s="91"/>
      <c r="NW8" s="91"/>
      <c r="NX8" s="91"/>
      <c r="NY8" s="91"/>
      <c r="NZ8" s="91"/>
      <c r="OA8" s="91"/>
      <c r="OB8" s="91"/>
      <c r="OC8" s="91"/>
      <c r="OD8" s="91"/>
      <c r="OE8" s="91"/>
      <c r="OF8" s="91"/>
      <c r="OG8" s="91"/>
      <c r="OH8" s="91"/>
      <c r="OI8" s="91"/>
      <c r="OJ8" s="91"/>
      <c r="OK8" s="91"/>
      <c r="OL8" s="91"/>
      <c r="OM8" s="91"/>
      <c r="ON8" s="91"/>
      <c r="OO8" s="91"/>
      <c r="OP8" s="91"/>
      <c r="OQ8" s="91"/>
      <c r="OR8" s="91"/>
      <c r="OS8" s="91"/>
      <c r="OT8" s="91"/>
      <c r="OU8" s="91"/>
      <c r="OV8" s="91"/>
      <c r="OW8" s="91"/>
      <c r="OX8" s="91"/>
      <c r="OY8" s="91"/>
      <c r="OZ8" s="91"/>
      <c r="PA8" s="91"/>
      <c r="PB8" s="91"/>
      <c r="PC8" s="91"/>
      <c r="PD8" s="91"/>
      <c r="PE8" s="91"/>
      <c r="PF8" s="91"/>
      <c r="PG8" s="91"/>
      <c r="PH8" s="91"/>
      <c r="PI8" s="91"/>
      <c r="PJ8" s="91"/>
      <c r="PK8" s="91"/>
      <c r="PL8" s="91"/>
      <c r="PM8" s="91"/>
      <c r="PN8" s="91"/>
      <c r="PO8" s="91"/>
      <c r="PP8" s="91"/>
      <c r="PQ8" s="91"/>
      <c r="PR8" s="91"/>
      <c r="PS8" s="91"/>
      <c r="PT8" s="91"/>
      <c r="PU8" s="91"/>
      <c r="PV8" s="91"/>
      <c r="PW8" s="91"/>
      <c r="PX8" s="91"/>
      <c r="PY8" s="91"/>
      <c r="PZ8" s="91"/>
      <c r="QA8" s="91"/>
      <c r="QB8" s="91"/>
      <c r="QC8" s="91"/>
      <c r="QD8" s="91"/>
      <c r="QE8" s="91"/>
      <c r="QF8" s="91"/>
      <c r="QG8" s="91"/>
      <c r="QH8" s="91"/>
      <c r="QI8" s="91"/>
      <c r="QJ8" s="91"/>
      <c r="QK8" s="91"/>
      <c r="QL8" s="91"/>
      <c r="QM8" s="91"/>
      <c r="QN8" s="91"/>
      <c r="QO8" s="91"/>
      <c r="QP8" s="91"/>
      <c r="QQ8" s="91"/>
      <c r="QR8" s="91"/>
      <c r="QS8" s="91"/>
      <c r="QT8" s="91"/>
      <c r="QU8" s="91"/>
      <c r="QV8" s="91"/>
      <c r="QW8" s="91"/>
      <c r="QX8" s="91"/>
      <c r="QY8" s="91"/>
      <c r="QZ8" s="91"/>
      <c r="RA8" s="91"/>
      <c r="RB8" s="91"/>
      <c r="RC8" s="91"/>
      <c r="RD8" s="91"/>
      <c r="RE8" s="91"/>
      <c r="RF8" s="91"/>
      <c r="RG8" s="91"/>
      <c r="RH8" s="91"/>
      <c r="RI8" s="91"/>
      <c r="RJ8" s="91"/>
      <c r="RK8" s="91"/>
      <c r="RL8" s="91"/>
      <c r="RM8" s="91"/>
      <c r="RN8" s="91"/>
      <c r="RO8" s="91"/>
      <c r="RP8" s="91"/>
      <c r="RQ8" s="91"/>
      <c r="RR8" s="91"/>
      <c r="RS8" s="91"/>
      <c r="RT8" s="91"/>
      <c r="RU8" s="91"/>
      <c r="RV8" s="91"/>
      <c r="RW8" s="91"/>
      <c r="RX8" s="91"/>
      <c r="RY8" s="91"/>
      <c r="RZ8" s="91"/>
      <c r="SA8" s="91"/>
      <c r="SB8" s="91"/>
      <c r="SC8" s="91"/>
      <c r="SD8" s="91"/>
      <c r="SE8" s="91"/>
      <c r="SF8" s="91"/>
      <c r="SG8" s="91"/>
      <c r="SH8" s="91"/>
      <c r="SI8" s="91"/>
      <c r="SJ8" s="91"/>
      <c r="SK8" s="91"/>
      <c r="SL8" s="91"/>
      <c r="SM8" s="91"/>
      <c r="SN8" s="91"/>
      <c r="SO8" s="91"/>
      <c r="SP8" s="91"/>
      <c r="SQ8" s="91"/>
      <c r="SR8" s="91"/>
      <c r="SS8" s="91"/>
      <c r="ST8" s="91"/>
      <c r="SU8" s="91"/>
      <c r="SV8" s="91"/>
      <c r="SW8" s="91"/>
      <c r="SX8" s="91"/>
      <c r="SY8" s="91"/>
      <c r="SZ8" s="91"/>
      <c r="TA8" s="91"/>
      <c r="TB8" s="91"/>
      <c r="TC8" s="91"/>
      <c r="TD8" s="91"/>
      <c r="TE8" s="91"/>
      <c r="TF8" s="91"/>
      <c r="TG8" s="91"/>
      <c r="TH8" s="91"/>
      <c r="TI8" s="91"/>
      <c r="TJ8" s="91"/>
      <c r="TK8" s="91"/>
      <c r="TL8" s="91"/>
      <c r="TM8" s="91"/>
      <c r="TN8" s="91"/>
      <c r="TO8" s="91"/>
      <c r="TP8" s="91"/>
      <c r="TQ8" s="91"/>
      <c r="TR8" s="91"/>
      <c r="TS8" s="91"/>
      <c r="TT8" s="91"/>
      <c r="TU8" s="91"/>
      <c r="TV8" s="91"/>
      <c r="TW8" s="91"/>
      <c r="TX8" s="91"/>
      <c r="TY8" s="91"/>
      <c r="TZ8" s="91"/>
      <c r="UA8" s="91"/>
      <c r="UB8" s="91"/>
      <c r="UC8" s="91"/>
      <c r="UD8" s="91"/>
      <c r="UE8" s="91"/>
      <c r="UF8" s="91"/>
      <c r="UG8" s="91"/>
      <c r="UH8" s="91"/>
      <c r="UI8" s="91"/>
      <c r="UJ8" s="91"/>
      <c r="UK8" s="91"/>
      <c r="UL8" s="91"/>
      <c r="UM8" s="91"/>
      <c r="UN8" s="91"/>
      <c r="UO8" s="91"/>
      <c r="UP8" s="91"/>
      <c r="UQ8" s="91"/>
      <c r="UR8" s="91"/>
      <c r="US8" s="91"/>
      <c r="UT8" s="91"/>
      <c r="UU8" s="91"/>
      <c r="UV8" s="91"/>
      <c r="UW8" s="91"/>
      <c r="UX8" s="91"/>
      <c r="UY8" s="91"/>
      <c r="UZ8" s="91"/>
      <c r="VA8" s="91"/>
      <c r="VB8" s="91"/>
      <c r="VC8" s="91"/>
      <c r="VD8" s="91"/>
      <c r="VE8" s="91"/>
      <c r="VF8" s="91"/>
      <c r="VG8" s="91"/>
      <c r="VH8" s="91"/>
      <c r="VI8" s="91"/>
      <c r="VJ8" s="91"/>
      <c r="VK8" s="91"/>
      <c r="VL8" s="91"/>
      <c r="VM8" s="91"/>
      <c r="VN8" s="91"/>
      <c r="VO8" s="91"/>
      <c r="VP8" s="91"/>
      <c r="VQ8" s="91"/>
      <c r="VR8" s="91"/>
      <c r="VS8" s="91"/>
      <c r="VT8" s="91"/>
      <c r="VU8" s="91"/>
      <c r="VV8" s="91"/>
      <c r="VW8" s="91"/>
      <c r="VX8" s="91"/>
      <c r="VY8" s="91"/>
      <c r="VZ8" s="91"/>
      <c r="WA8" s="91"/>
      <c r="WB8" s="91"/>
      <c r="WC8" s="91"/>
      <c r="WD8" s="91"/>
      <c r="WE8" s="91"/>
      <c r="WF8" s="91"/>
      <c r="WG8" s="91"/>
      <c r="WH8" s="91"/>
      <c r="WI8" s="91"/>
      <c r="WJ8" s="91"/>
      <c r="WK8" s="91"/>
      <c r="WL8" s="91"/>
      <c r="WM8" s="91"/>
      <c r="WN8" s="91"/>
      <c r="WO8" s="91"/>
      <c r="WP8" s="91"/>
      <c r="WQ8" s="91"/>
      <c r="WR8" s="91"/>
      <c r="WS8" s="91"/>
      <c r="WT8" s="91"/>
      <c r="WU8" s="91"/>
      <c r="WV8" s="91"/>
      <c r="WW8" s="91"/>
      <c r="WX8" s="91"/>
      <c r="WY8" s="91"/>
      <c r="WZ8" s="91"/>
      <c r="XA8" s="91"/>
      <c r="XB8" s="91"/>
      <c r="XC8" s="91"/>
      <c r="XD8" s="91"/>
      <c r="XE8" s="91"/>
      <c r="XF8" s="91"/>
      <c r="XG8" s="91"/>
      <c r="XH8" s="91"/>
      <c r="XI8" s="91"/>
      <c r="XJ8" s="91"/>
      <c r="XK8" s="91"/>
      <c r="XL8" s="91"/>
      <c r="XM8" s="91"/>
      <c r="XN8" s="91"/>
      <c r="XO8" s="91"/>
      <c r="XP8" s="91"/>
      <c r="XQ8" s="91"/>
      <c r="XR8" s="91"/>
      <c r="XS8" s="91"/>
      <c r="XT8" s="91"/>
      <c r="XU8" s="91"/>
      <c r="XV8" s="91"/>
      <c r="XW8" s="91"/>
      <c r="XX8" s="91"/>
      <c r="XY8" s="91"/>
      <c r="XZ8" s="91"/>
      <c r="YA8" s="91"/>
      <c r="YB8" s="91"/>
      <c r="YC8" s="91"/>
      <c r="YD8" s="91"/>
      <c r="YE8" s="91"/>
      <c r="YF8" s="91"/>
      <c r="YG8" s="91"/>
      <c r="YH8" s="91"/>
      <c r="YI8" s="91"/>
      <c r="YJ8" s="91"/>
      <c r="YK8" s="91"/>
      <c r="YL8" s="91"/>
      <c r="YM8" s="91"/>
      <c r="YN8" s="91"/>
      <c r="YO8" s="91"/>
      <c r="YP8" s="91"/>
      <c r="YQ8" s="91"/>
      <c r="YR8" s="91"/>
      <c r="YS8" s="91"/>
      <c r="YT8" s="91"/>
      <c r="YU8" s="91"/>
      <c r="YV8" s="91"/>
      <c r="YW8" s="91"/>
      <c r="YX8" s="91"/>
      <c r="YY8" s="91"/>
      <c r="YZ8" s="91"/>
      <c r="ZA8" s="91"/>
      <c r="ZB8" s="91"/>
      <c r="ZC8" s="91"/>
      <c r="ZD8" s="91"/>
      <c r="ZE8" s="91"/>
      <c r="ZF8" s="91"/>
      <c r="ZG8" s="91"/>
      <c r="ZH8" s="91"/>
      <c r="ZI8" s="91"/>
      <c r="ZJ8" s="91"/>
      <c r="ZK8" s="91"/>
      <c r="ZL8" s="91"/>
      <c r="ZM8" s="91"/>
      <c r="ZN8" s="91"/>
      <c r="ZO8" s="91"/>
      <c r="ZP8" s="91"/>
      <c r="ZQ8" s="91"/>
      <c r="ZR8" s="91"/>
      <c r="ZS8" s="91"/>
      <c r="ZT8" s="91"/>
      <c r="ZU8" s="91"/>
      <c r="ZV8" s="91"/>
      <c r="ZW8" s="91"/>
      <c r="ZX8" s="91"/>
      <c r="ZY8" s="91"/>
      <c r="ZZ8" s="91"/>
      <c r="AAA8" s="91"/>
      <c r="AAB8" s="91"/>
      <c r="AAC8" s="91"/>
      <c r="AAD8" s="91"/>
      <c r="AAE8" s="91"/>
      <c r="AAF8" s="91"/>
      <c r="AAG8" s="91"/>
      <c r="AAH8" s="91"/>
      <c r="AAI8" s="91"/>
      <c r="AAJ8" s="91"/>
      <c r="AAK8" s="91"/>
      <c r="AAL8" s="91"/>
      <c r="AAM8" s="91"/>
      <c r="AAN8" s="91"/>
      <c r="AAO8" s="91"/>
      <c r="AAP8" s="91"/>
      <c r="AAQ8" s="91"/>
      <c r="AAR8" s="91"/>
      <c r="AAS8" s="91"/>
      <c r="AAT8" s="91"/>
      <c r="AAU8" s="91"/>
      <c r="AAV8" s="91"/>
      <c r="AAW8" s="91"/>
      <c r="AAX8" s="91"/>
      <c r="AAY8" s="91"/>
      <c r="AAZ8" s="91"/>
      <c r="ABA8" s="91"/>
      <c r="ABB8" s="91"/>
      <c r="ABC8" s="91"/>
      <c r="ABD8" s="91"/>
      <c r="ABE8" s="91"/>
      <c r="ABF8" s="91"/>
      <c r="ABG8" s="91"/>
      <c r="ABH8" s="91"/>
      <c r="ABI8" s="91"/>
      <c r="ABJ8" s="91"/>
      <c r="ABK8" s="91"/>
      <c r="ABL8" s="91"/>
      <c r="ABM8" s="91"/>
      <c r="ABN8" s="91"/>
      <c r="ABO8" s="91"/>
      <c r="ABP8" s="91"/>
      <c r="ABQ8" s="91"/>
      <c r="ABR8" s="91"/>
      <c r="ABS8" s="91"/>
      <c r="ABT8" s="91"/>
      <c r="ABU8" s="91"/>
      <c r="ABV8" s="91"/>
      <c r="ABW8" s="91"/>
      <c r="ABX8" s="91"/>
      <c r="ABY8" s="91"/>
      <c r="ABZ8" s="91"/>
      <c r="ACA8" s="91"/>
      <c r="ACB8" s="91"/>
      <c r="ACC8" s="91"/>
      <c r="ACD8" s="91"/>
      <c r="ACE8" s="91"/>
      <c r="ACF8" s="91"/>
      <c r="ACG8" s="91"/>
      <c r="ACH8" s="91"/>
      <c r="ACI8" s="91"/>
      <c r="ACJ8" s="91"/>
      <c r="ACK8" s="91"/>
      <c r="ACL8" s="91"/>
      <c r="ACM8" s="91"/>
      <c r="ACN8" s="91"/>
      <c r="ACO8" s="91"/>
      <c r="ACP8" s="91"/>
      <c r="ACQ8" s="91"/>
      <c r="ACR8" s="91"/>
      <c r="ACS8" s="91"/>
      <c r="ACT8" s="91"/>
      <c r="ACU8" s="91"/>
      <c r="ACV8" s="91"/>
      <c r="ACW8" s="91"/>
      <c r="ACX8" s="91"/>
      <c r="ACY8" s="91"/>
      <c r="ACZ8" s="91"/>
      <c r="ADA8" s="91"/>
      <c r="ADB8" s="91"/>
      <c r="ADC8" s="91"/>
      <c r="ADD8" s="91"/>
      <c r="ADE8" s="91"/>
      <c r="ADF8" s="91"/>
      <c r="ADG8" s="91"/>
      <c r="ADH8" s="91"/>
      <c r="ADI8" s="91"/>
      <c r="ADJ8" s="91"/>
      <c r="ADK8" s="91"/>
      <c r="ADL8" s="91"/>
      <c r="ADM8" s="91"/>
      <c r="ADN8" s="91"/>
      <c r="ADO8" s="91"/>
      <c r="ADP8" s="91"/>
      <c r="ADQ8" s="91"/>
      <c r="ADR8" s="91"/>
      <c r="ADS8" s="91"/>
      <c r="ADT8" s="91"/>
      <c r="ADU8" s="91"/>
      <c r="ADV8" s="91"/>
      <c r="ADW8" s="91"/>
      <c r="ADX8" s="91"/>
      <c r="ADY8" s="91"/>
      <c r="ADZ8" s="91"/>
      <c r="AEA8" s="91"/>
      <c r="AEB8" s="91"/>
      <c r="AEC8" s="91"/>
      <c r="AED8" s="91"/>
      <c r="AEE8" s="91"/>
      <c r="AEF8" s="91"/>
      <c r="AEG8" s="91"/>
      <c r="AEH8" s="91"/>
      <c r="AEI8" s="91"/>
      <c r="AEJ8" s="91"/>
      <c r="AEK8" s="91"/>
      <c r="AEL8" s="91"/>
      <c r="AEM8" s="91"/>
      <c r="AEN8" s="91"/>
      <c r="AEO8" s="91"/>
      <c r="AEP8" s="91"/>
      <c r="AEQ8" s="91"/>
      <c r="AER8" s="91"/>
      <c r="AES8" s="91"/>
      <c r="AET8" s="91"/>
      <c r="AEU8" s="91"/>
      <c r="AEV8" s="91"/>
      <c r="AEW8" s="91"/>
      <c r="AEX8" s="91"/>
      <c r="AEY8" s="91"/>
      <c r="AEZ8" s="91"/>
      <c r="AFA8" s="91"/>
      <c r="AFB8" s="91"/>
      <c r="AFC8" s="91"/>
      <c r="AFD8" s="91"/>
      <c r="AFE8" s="91"/>
      <c r="AFF8" s="91"/>
      <c r="AFG8" s="91"/>
      <c r="AFH8" s="91"/>
      <c r="AFI8" s="91"/>
      <c r="AFJ8" s="91"/>
      <c r="AFK8" s="91"/>
      <c r="AFL8" s="91"/>
      <c r="AFM8" s="91"/>
      <c r="AFN8" s="91"/>
      <c r="AFO8" s="91"/>
      <c r="AFP8" s="91"/>
      <c r="AFQ8" s="91"/>
      <c r="AFR8" s="91"/>
      <c r="AFS8" s="91"/>
      <c r="AFT8" s="91"/>
      <c r="AFU8" s="91"/>
      <c r="AFV8" s="91"/>
      <c r="AFW8" s="91"/>
      <c r="AFX8" s="91"/>
      <c r="AFY8" s="91"/>
      <c r="AFZ8" s="91"/>
      <c r="AGA8" s="91"/>
      <c r="AGB8" s="91"/>
      <c r="AGC8" s="91"/>
      <c r="AGD8" s="91"/>
      <c r="AGE8" s="91"/>
      <c r="AGF8" s="91"/>
      <c r="AGG8" s="91"/>
      <c r="AGH8" s="91"/>
      <c r="AGI8" s="91"/>
      <c r="AGJ8" s="91"/>
      <c r="AGK8" s="91"/>
      <c r="AGL8" s="91"/>
      <c r="AGM8" s="91"/>
      <c r="AGN8" s="91"/>
      <c r="AGO8" s="91"/>
      <c r="AGP8" s="91"/>
      <c r="AGQ8" s="91"/>
      <c r="AGR8" s="91"/>
      <c r="AGS8" s="91"/>
      <c r="AGT8" s="91"/>
      <c r="AGU8" s="91"/>
      <c r="AGV8" s="91"/>
      <c r="AGW8" s="91"/>
      <c r="AGX8" s="91"/>
      <c r="AGY8" s="91"/>
      <c r="AGZ8" s="91"/>
      <c r="AHA8" s="91"/>
      <c r="AHB8" s="91"/>
      <c r="AHC8" s="91"/>
      <c r="AHD8" s="91"/>
      <c r="AHE8" s="91"/>
      <c r="AHF8" s="91"/>
      <c r="AHG8" s="91"/>
      <c r="AHH8" s="91"/>
      <c r="AHI8" s="91"/>
      <c r="AHJ8" s="91"/>
      <c r="AHK8" s="91"/>
      <c r="AHL8" s="91"/>
      <c r="AHM8" s="91"/>
      <c r="AHN8" s="91"/>
      <c r="AHO8" s="91"/>
      <c r="AHP8" s="91"/>
      <c r="AHQ8" s="91"/>
      <c r="AHR8" s="91"/>
      <c r="AHS8" s="91"/>
      <c r="AHT8" s="91"/>
      <c r="AHU8" s="91"/>
      <c r="AHV8" s="91"/>
      <c r="AHW8" s="91"/>
      <c r="AHX8" s="91"/>
      <c r="AHY8" s="91"/>
      <c r="AHZ8" s="91"/>
      <c r="AIA8" s="91"/>
      <c r="AIB8" s="91"/>
      <c r="AIC8" s="91"/>
      <c r="AID8" s="91"/>
      <c r="AIE8" s="91"/>
      <c r="AIF8" s="91"/>
      <c r="AIG8" s="91"/>
      <c r="AIH8" s="91"/>
      <c r="AII8" s="91"/>
      <c r="AIJ8" s="91"/>
      <c r="AIK8" s="91"/>
      <c r="AIL8" s="91"/>
      <c r="AIM8" s="91"/>
      <c r="AIN8" s="91"/>
      <c r="AIO8" s="91"/>
      <c r="AIP8" s="91"/>
      <c r="AIQ8" s="91"/>
      <c r="AIR8" s="91"/>
      <c r="AIS8" s="91"/>
      <c r="AIT8" s="91"/>
      <c r="AIU8" s="91"/>
      <c r="AIV8" s="91"/>
      <c r="AIW8" s="91"/>
      <c r="AIX8" s="91"/>
      <c r="AIY8" s="91"/>
      <c r="AIZ8" s="91"/>
      <c r="AJA8" s="91"/>
      <c r="AJB8" s="91"/>
      <c r="AJC8" s="91"/>
      <c r="AJD8" s="91"/>
      <c r="AJE8" s="91"/>
      <c r="AJF8" s="91"/>
      <c r="AJG8" s="91"/>
      <c r="AJH8" s="91"/>
      <c r="AJI8" s="91"/>
      <c r="AJJ8" s="91"/>
      <c r="AJK8" s="91"/>
      <c r="AJL8" s="91"/>
      <c r="AJM8" s="91"/>
      <c r="AJN8" s="91"/>
      <c r="AJO8" s="91"/>
      <c r="AJP8" s="91"/>
      <c r="AJQ8" s="91"/>
      <c r="AJR8" s="91"/>
      <c r="AJS8" s="91"/>
      <c r="AJT8" s="91"/>
      <c r="AJU8" s="91"/>
      <c r="AJV8" s="91"/>
      <c r="AJW8" s="91"/>
      <c r="AJX8" s="91"/>
      <c r="AJY8" s="91"/>
      <c r="AJZ8" s="91"/>
      <c r="AKA8" s="91"/>
      <c r="AKB8" s="91"/>
      <c r="AKC8" s="91"/>
      <c r="AKD8" s="91"/>
      <c r="AKE8" s="91"/>
      <c r="AKF8" s="91"/>
      <c r="AKG8" s="91"/>
      <c r="AKH8" s="91"/>
      <c r="AKI8" s="91"/>
      <c r="AKJ8" s="91"/>
      <c r="AKK8" s="91"/>
      <c r="AKL8" s="91"/>
      <c r="AKM8" s="91"/>
      <c r="AKN8" s="91"/>
      <c r="AKO8" s="91"/>
      <c r="AKP8" s="91"/>
      <c r="AKQ8" s="91"/>
      <c r="AKR8" s="91"/>
      <c r="AKS8" s="91"/>
      <c r="AKT8" s="91"/>
      <c r="AKU8" s="91"/>
      <c r="AKV8" s="91"/>
      <c r="AKW8" s="91"/>
      <c r="AKX8" s="91"/>
      <c r="AKY8" s="91"/>
      <c r="AKZ8" s="91"/>
      <c r="ALA8" s="91"/>
      <c r="ALB8" s="91"/>
      <c r="ALC8" s="91"/>
      <c r="ALD8" s="91"/>
      <c r="ALE8" s="91"/>
      <c r="ALF8" s="91"/>
      <c r="ALG8" s="91"/>
      <c r="ALH8" s="91"/>
      <c r="ALI8" s="91"/>
      <c r="ALJ8" s="91"/>
      <c r="ALK8" s="91"/>
      <c r="ALL8" s="91"/>
      <c r="ALM8" s="91"/>
      <c r="ALN8" s="91"/>
      <c r="ALO8" s="91"/>
      <c r="ALP8" s="91"/>
      <c r="ALQ8" s="91"/>
      <c r="ALR8" s="91"/>
      <c r="ALS8" s="91"/>
      <c r="ALT8" s="91"/>
      <c r="ALU8" s="91"/>
      <c r="ALV8" s="91"/>
      <c r="ALW8" s="91"/>
      <c r="ALX8" s="91"/>
      <c r="ALY8" s="91"/>
      <c r="ALZ8" s="91"/>
      <c r="AMA8" s="91"/>
    </row>
    <row r="9" spans="1:1015" s="75" customFormat="1" ht="25.5">
      <c r="A9" s="85" t="s">
        <v>456</v>
      </c>
      <c r="B9" s="86"/>
      <c r="C9" s="82">
        <f>((1.9+53.74+9)*3)*2</f>
        <v>387.84000000000003</v>
      </c>
      <c r="D9" s="87"/>
      <c r="E9" s="87"/>
      <c r="F9" s="87"/>
      <c r="G9" s="82"/>
      <c r="H9" s="84">
        <f>C9</f>
        <v>387.84000000000003</v>
      </c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91"/>
      <c r="FE9" s="91"/>
      <c r="FF9" s="91"/>
      <c r="FG9" s="91"/>
      <c r="FH9" s="91"/>
      <c r="FI9" s="91"/>
      <c r="FJ9" s="91"/>
      <c r="FK9" s="91"/>
      <c r="FL9" s="91"/>
      <c r="FM9" s="91"/>
      <c r="FN9" s="91"/>
      <c r="FO9" s="91"/>
      <c r="FP9" s="91"/>
      <c r="FQ9" s="91"/>
      <c r="FR9" s="91"/>
      <c r="FS9" s="91"/>
      <c r="FT9" s="91"/>
      <c r="FU9" s="91"/>
      <c r="FV9" s="91"/>
      <c r="FW9" s="91"/>
      <c r="FX9" s="91"/>
      <c r="FY9" s="91"/>
      <c r="FZ9" s="91"/>
      <c r="GA9" s="91"/>
      <c r="GB9" s="91"/>
      <c r="GC9" s="91"/>
      <c r="GD9" s="91"/>
      <c r="GE9" s="91"/>
      <c r="GF9" s="91"/>
      <c r="GG9" s="91"/>
      <c r="GH9" s="91"/>
      <c r="GI9" s="91"/>
      <c r="GJ9" s="91"/>
      <c r="GK9" s="91"/>
      <c r="GL9" s="91"/>
      <c r="GM9" s="91"/>
      <c r="GN9" s="91"/>
      <c r="GO9" s="91"/>
      <c r="GP9" s="91"/>
      <c r="GQ9" s="91"/>
      <c r="GR9" s="91"/>
      <c r="GS9" s="91"/>
      <c r="GT9" s="91"/>
      <c r="GU9" s="91"/>
      <c r="GV9" s="91"/>
      <c r="GW9" s="91"/>
      <c r="GX9" s="91"/>
      <c r="GY9" s="91"/>
      <c r="GZ9" s="91"/>
      <c r="HA9" s="91"/>
      <c r="HB9" s="91"/>
      <c r="HC9" s="91"/>
      <c r="HD9" s="91"/>
      <c r="HE9" s="91"/>
      <c r="HF9" s="91"/>
      <c r="HG9" s="91"/>
      <c r="HH9" s="91"/>
      <c r="HI9" s="91"/>
      <c r="HJ9" s="91"/>
      <c r="HK9" s="91"/>
      <c r="HL9" s="91"/>
      <c r="HM9" s="91"/>
      <c r="HN9" s="91"/>
      <c r="HO9" s="91"/>
      <c r="HP9" s="91"/>
      <c r="HQ9" s="91"/>
      <c r="HR9" s="91"/>
      <c r="HS9" s="91"/>
      <c r="HT9" s="91"/>
      <c r="HU9" s="91"/>
      <c r="HV9" s="91"/>
      <c r="HW9" s="91"/>
      <c r="HX9" s="91"/>
      <c r="HY9" s="91"/>
      <c r="HZ9" s="91"/>
      <c r="IA9" s="91"/>
      <c r="IB9" s="91"/>
      <c r="IC9" s="91"/>
      <c r="ID9" s="91"/>
      <c r="IE9" s="91"/>
      <c r="IF9" s="91"/>
      <c r="IG9" s="91"/>
      <c r="IH9" s="91"/>
      <c r="II9" s="91"/>
      <c r="IJ9" s="91"/>
      <c r="IK9" s="91"/>
      <c r="IL9" s="91"/>
      <c r="IM9" s="91"/>
      <c r="IN9" s="91"/>
      <c r="IO9" s="91"/>
      <c r="IP9" s="91"/>
      <c r="IQ9" s="91"/>
      <c r="IR9" s="91"/>
      <c r="IS9" s="91"/>
      <c r="IT9" s="91"/>
      <c r="IU9" s="91"/>
      <c r="IV9" s="91"/>
      <c r="IW9" s="91"/>
      <c r="IX9" s="91"/>
      <c r="IY9" s="91"/>
      <c r="IZ9" s="91"/>
      <c r="JA9" s="91"/>
      <c r="JB9" s="91"/>
      <c r="JC9" s="91"/>
      <c r="JD9" s="91"/>
      <c r="JE9" s="91"/>
      <c r="JF9" s="91"/>
      <c r="JG9" s="91"/>
      <c r="JH9" s="91"/>
      <c r="JI9" s="91"/>
      <c r="JJ9" s="91"/>
      <c r="JK9" s="91"/>
      <c r="JL9" s="91"/>
      <c r="JM9" s="91"/>
      <c r="JN9" s="91"/>
      <c r="JO9" s="91"/>
      <c r="JP9" s="91"/>
      <c r="JQ9" s="91"/>
      <c r="JR9" s="91"/>
      <c r="JS9" s="91"/>
      <c r="JT9" s="91"/>
      <c r="JU9" s="91"/>
      <c r="JV9" s="91"/>
      <c r="JW9" s="91"/>
      <c r="JX9" s="91"/>
      <c r="JY9" s="91"/>
      <c r="JZ9" s="91"/>
      <c r="KA9" s="91"/>
      <c r="KB9" s="91"/>
      <c r="KC9" s="91"/>
      <c r="KD9" s="91"/>
      <c r="KE9" s="91"/>
      <c r="KF9" s="91"/>
      <c r="KG9" s="91"/>
      <c r="KH9" s="91"/>
      <c r="KI9" s="91"/>
      <c r="KJ9" s="91"/>
      <c r="KK9" s="91"/>
      <c r="KL9" s="91"/>
      <c r="KM9" s="91"/>
      <c r="KN9" s="91"/>
      <c r="KO9" s="91"/>
      <c r="KP9" s="91"/>
      <c r="KQ9" s="91"/>
      <c r="KR9" s="91"/>
      <c r="KS9" s="91"/>
      <c r="KT9" s="91"/>
      <c r="KU9" s="91"/>
      <c r="KV9" s="91"/>
      <c r="KW9" s="91"/>
      <c r="KX9" s="91"/>
      <c r="KY9" s="91"/>
      <c r="KZ9" s="91"/>
      <c r="LA9" s="91"/>
      <c r="LB9" s="91"/>
      <c r="LC9" s="91"/>
      <c r="LD9" s="91"/>
      <c r="LE9" s="91"/>
      <c r="LF9" s="91"/>
      <c r="LG9" s="91"/>
      <c r="LH9" s="91"/>
      <c r="LI9" s="91"/>
      <c r="LJ9" s="91"/>
      <c r="LK9" s="91"/>
      <c r="LL9" s="91"/>
      <c r="LM9" s="91"/>
      <c r="LN9" s="91"/>
      <c r="LO9" s="91"/>
      <c r="LP9" s="91"/>
      <c r="LQ9" s="91"/>
      <c r="LR9" s="91"/>
      <c r="LS9" s="91"/>
      <c r="LT9" s="91"/>
      <c r="LU9" s="91"/>
      <c r="LV9" s="91"/>
      <c r="LW9" s="91"/>
      <c r="LX9" s="91"/>
      <c r="LY9" s="91"/>
      <c r="LZ9" s="91"/>
      <c r="MA9" s="91"/>
      <c r="MB9" s="91"/>
      <c r="MC9" s="91"/>
      <c r="MD9" s="91"/>
      <c r="ME9" s="91"/>
      <c r="MF9" s="91"/>
      <c r="MG9" s="91"/>
      <c r="MH9" s="91"/>
      <c r="MI9" s="91"/>
      <c r="MJ9" s="91"/>
      <c r="MK9" s="91"/>
      <c r="ML9" s="91"/>
      <c r="MM9" s="91"/>
      <c r="MN9" s="91"/>
      <c r="MO9" s="91"/>
      <c r="MP9" s="91"/>
      <c r="MQ9" s="91"/>
      <c r="MR9" s="91"/>
      <c r="MS9" s="91"/>
      <c r="MT9" s="91"/>
      <c r="MU9" s="91"/>
      <c r="MV9" s="91"/>
      <c r="MW9" s="91"/>
      <c r="MX9" s="91"/>
      <c r="MY9" s="91"/>
      <c r="MZ9" s="91"/>
      <c r="NA9" s="91"/>
      <c r="NB9" s="91"/>
      <c r="NC9" s="91"/>
      <c r="ND9" s="91"/>
      <c r="NE9" s="91"/>
      <c r="NF9" s="91"/>
      <c r="NG9" s="91"/>
      <c r="NH9" s="91"/>
      <c r="NI9" s="91"/>
      <c r="NJ9" s="91"/>
      <c r="NK9" s="91"/>
      <c r="NL9" s="91"/>
      <c r="NM9" s="91"/>
      <c r="NN9" s="91"/>
      <c r="NO9" s="91"/>
      <c r="NP9" s="91"/>
      <c r="NQ9" s="91"/>
      <c r="NR9" s="91"/>
      <c r="NS9" s="91"/>
      <c r="NT9" s="91"/>
      <c r="NU9" s="91"/>
      <c r="NV9" s="91"/>
      <c r="NW9" s="91"/>
      <c r="NX9" s="91"/>
      <c r="NY9" s="91"/>
      <c r="NZ9" s="91"/>
      <c r="OA9" s="91"/>
      <c r="OB9" s="91"/>
      <c r="OC9" s="91"/>
      <c r="OD9" s="91"/>
      <c r="OE9" s="91"/>
      <c r="OF9" s="91"/>
      <c r="OG9" s="91"/>
      <c r="OH9" s="91"/>
      <c r="OI9" s="91"/>
      <c r="OJ9" s="91"/>
      <c r="OK9" s="91"/>
      <c r="OL9" s="91"/>
      <c r="OM9" s="91"/>
      <c r="ON9" s="91"/>
      <c r="OO9" s="91"/>
      <c r="OP9" s="91"/>
      <c r="OQ9" s="91"/>
      <c r="OR9" s="91"/>
      <c r="OS9" s="91"/>
      <c r="OT9" s="91"/>
      <c r="OU9" s="91"/>
      <c r="OV9" s="91"/>
      <c r="OW9" s="91"/>
      <c r="OX9" s="91"/>
      <c r="OY9" s="91"/>
      <c r="OZ9" s="91"/>
      <c r="PA9" s="91"/>
      <c r="PB9" s="91"/>
      <c r="PC9" s="91"/>
      <c r="PD9" s="91"/>
      <c r="PE9" s="91"/>
      <c r="PF9" s="91"/>
      <c r="PG9" s="91"/>
      <c r="PH9" s="91"/>
      <c r="PI9" s="91"/>
      <c r="PJ9" s="91"/>
      <c r="PK9" s="91"/>
      <c r="PL9" s="91"/>
      <c r="PM9" s="91"/>
      <c r="PN9" s="91"/>
      <c r="PO9" s="91"/>
      <c r="PP9" s="91"/>
      <c r="PQ9" s="91"/>
      <c r="PR9" s="91"/>
      <c r="PS9" s="91"/>
      <c r="PT9" s="91"/>
      <c r="PU9" s="91"/>
      <c r="PV9" s="91"/>
      <c r="PW9" s="91"/>
      <c r="PX9" s="91"/>
      <c r="PY9" s="91"/>
      <c r="PZ9" s="91"/>
      <c r="QA9" s="91"/>
      <c r="QB9" s="91"/>
      <c r="QC9" s="91"/>
      <c r="QD9" s="91"/>
      <c r="QE9" s="91"/>
      <c r="QF9" s="91"/>
      <c r="QG9" s="91"/>
      <c r="QH9" s="91"/>
      <c r="QI9" s="91"/>
      <c r="QJ9" s="91"/>
      <c r="QK9" s="91"/>
      <c r="QL9" s="91"/>
      <c r="QM9" s="91"/>
      <c r="QN9" s="91"/>
      <c r="QO9" s="91"/>
      <c r="QP9" s="91"/>
      <c r="QQ9" s="91"/>
      <c r="QR9" s="91"/>
      <c r="QS9" s="91"/>
      <c r="QT9" s="91"/>
      <c r="QU9" s="91"/>
      <c r="QV9" s="91"/>
      <c r="QW9" s="91"/>
      <c r="QX9" s="91"/>
      <c r="QY9" s="91"/>
      <c r="QZ9" s="91"/>
      <c r="RA9" s="91"/>
      <c r="RB9" s="91"/>
      <c r="RC9" s="91"/>
      <c r="RD9" s="91"/>
      <c r="RE9" s="91"/>
      <c r="RF9" s="91"/>
      <c r="RG9" s="91"/>
      <c r="RH9" s="91"/>
      <c r="RI9" s="91"/>
      <c r="RJ9" s="91"/>
      <c r="RK9" s="91"/>
      <c r="RL9" s="91"/>
      <c r="RM9" s="91"/>
      <c r="RN9" s="91"/>
      <c r="RO9" s="91"/>
      <c r="RP9" s="91"/>
      <c r="RQ9" s="91"/>
      <c r="RR9" s="91"/>
      <c r="RS9" s="91"/>
      <c r="RT9" s="91"/>
      <c r="RU9" s="91"/>
      <c r="RV9" s="91"/>
      <c r="RW9" s="91"/>
      <c r="RX9" s="91"/>
      <c r="RY9" s="91"/>
      <c r="RZ9" s="91"/>
      <c r="SA9" s="91"/>
      <c r="SB9" s="91"/>
      <c r="SC9" s="91"/>
      <c r="SD9" s="91"/>
      <c r="SE9" s="91"/>
      <c r="SF9" s="91"/>
      <c r="SG9" s="91"/>
      <c r="SH9" s="91"/>
      <c r="SI9" s="91"/>
      <c r="SJ9" s="91"/>
      <c r="SK9" s="91"/>
      <c r="SL9" s="91"/>
      <c r="SM9" s="91"/>
      <c r="SN9" s="91"/>
      <c r="SO9" s="91"/>
      <c r="SP9" s="91"/>
      <c r="SQ9" s="91"/>
      <c r="SR9" s="91"/>
      <c r="SS9" s="91"/>
      <c r="ST9" s="91"/>
      <c r="SU9" s="91"/>
      <c r="SV9" s="91"/>
      <c r="SW9" s="91"/>
      <c r="SX9" s="91"/>
      <c r="SY9" s="91"/>
      <c r="SZ9" s="91"/>
      <c r="TA9" s="91"/>
      <c r="TB9" s="91"/>
      <c r="TC9" s="91"/>
      <c r="TD9" s="91"/>
      <c r="TE9" s="91"/>
      <c r="TF9" s="91"/>
      <c r="TG9" s="91"/>
      <c r="TH9" s="91"/>
      <c r="TI9" s="91"/>
      <c r="TJ9" s="91"/>
      <c r="TK9" s="91"/>
      <c r="TL9" s="91"/>
      <c r="TM9" s="91"/>
      <c r="TN9" s="91"/>
      <c r="TO9" s="91"/>
      <c r="TP9" s="91"/>
      <c r="TQ9" s="91"/>
      <c r="TR9" s="91"/>
      <c r="TS9" s="91"/>
      <c r="TT9" s="91"/>
      <c r="TU9" s="91"/>
      <c r="TV9" s="91"/>
      <c r="TW9" s="91"/>
      <c r="TX9" s="91"/>
      <c r="TY9" s="91"/>
      <c r="TZ9" s="91"/>
      <c r="UA9" s="91"/>
      <c r="UB9" s="91"/>
      <c r="UC9" s="91"/>
      <c r="UD9" s="91"/>
      <c r="UE9" s="91"/>
      <c r="UF9" s="91"/>
      <c r="UG9" s="91"/>
      <c r="UH9" s="91"/>
      <c r="UI9" s="91"/>
      <c r="UJ9" s="91"/>
      <c r="UK9" s="91"/>
      <c r="UL9" s="91"/>
      <c r="UM9" s="91"/>
      <c r="UN9" s="91"/>
      <c r="UO9" s="91"/>
      <c r="UP9" s="91"/>
      <c r="UQ9" s="91"/>
      <c r="UR9" s="91"/>
      <c r="US9" s="91"/>
      <c r="UT9" s="91"/>
      <c r="UU9" s="91"/>
      <c r="UV9" s="91"/>
      <c r="UW9" s="91"/>
      <c r="UX9" s="91"/>
      <c r="UY9" s="91"/>
      <c r="UZ9" s="91"/>
      <c r="VA9" s="91"/>
      <c r="VB9" s="91"/>
      <c r="VC9" s="91"/>
      <c r="VD9" s="91"/>
      <c r="VE9" s="91"/>
      <c r="VF9" s="91"/>
      <c r="VG9" s="91"/>
      <c r="VH9" s="91"/>
      <c r="VI9" s="91"/>
      <c r="VJ9" s="91"/>
      <c r="VK9" s="91"/>
      <c r="VL9" s="91"/>
      <c r="VM9" s="91"/>
      <c r="VN9" s="91"/>
      <c r="VO9" s="91"/>
      <c r="VP9" s="91"/>
      <c r="VQ9" s="91"/>
      <c r="VR9" s="91"/>
      <c r="VS9" s="91"/>
      <c r="VT9" s="91"/>
      <c r="VU9" s="91"/>
      <c r="VV9" s="91"/>
      <c r="VW9" s="91"/>
      <c r="VX9" s="91"/>
      <c r="VY9" s="91"/>
      <c r="VZ9" s="91"/>
      <c r="WA9" s="91"/>
      <c r="WB9" s="91"/>
      <c r="WC9" s="91"/>
      <c r="WD9" s="91"/>
      <c r="WE9" s="91"/>
      <c r="WF9" s="91"/>
      <c r="WG9" s="91"/>
      <c r="WH9" s="91"/>
      <c r="WI9" s="91"/>
      <c r="WJ9" s="91"/>
      <c r="WK9" s="91"/>
      <c r="WL9" s="91"/>
      <c r="WM9" s="91"/>
      <c r="WN9" s="91"/>
      <c r="WO9" s="91"/>
      <c r="WP9" s="91"/>
      <c r="WQ9" s="91"/>
      <c r="WR9" s="91"/>
      <c r="WS9" s="91"/>
      <c r="WT9" s="91"/>
      <c r="WU9" s="91"/>
      <c r="WV9" s="91"/>
      <c r="WW9" s="91"/>
      <c r="WX9" s="91"/>
      <c r="WY9" s="91"/>
      <c r="WZ9" s="91"/>
      <c r="XA9" s="91"/>
      <c r="XB9" s="91"/>
      <c r="XC9" s="91"/>
      <c r="XD9" s="91"/>
      <c r="XE9" s="91"/>
      <c r="XF9" s="91"/>
      <c r="XG9" s="91"/>
      <c r="XH9" s="91"/>
      <c r="XI9" s="91"/>
      <c r="XJ9" s="91"/>
      <c r="XK9" s="91"/>
      <c r="XL9" s="91"/>
      <c r="XM9" s="91"/>
      <c r="XN9" s="91"/>
      <c r="XO9" s="91"/>
      <c r="XP9" s="91"/>
      <c r="XQ9" s="91"/>
      <c r="XR9" s="91"/>
      <c r="XS9" s="91"/>
      <c r="XT9" s="91"/>
      <c r="XU9" s="91"/>
      <c r="XV9" s="91"/>
      <c r="XW9" s="91"/>
      <c r="XX9" s="91"/>
      <c r="XY9" s="91"/>
      <c r="XZ9" s="91"/>
      <c r="YA9" s="91"/>
      <c r="YB9" s="91"/>
      <c r="YC9" s="91"/>
      <c r="YD9" s="91"/>
      <c r="YE9" s="91"/>
      <c r="YF9" s="91"/>
      <c r="YG9" s="91"/>
      <c r="YH9" s="91"/>
      <c r="YI9" s="91"/>
      <c r="YJ9" s="91"/>
      <c r="YK9" s="91"/>
      <c r="YL9" s="91"/>
      <c r="YM9" s="91"/>
      <c r="YN9" s="91"/>
      <c r="YO9" s="91"/>
      <c r="YP9" s="91"/>
      <c r="YQ9" s="91"/>
      <c r="YR9" s="91"/>
      <c r="YS9" s="91"/>
      <c r="YT9" s="91"/>
      <c r="YU9" s="91"/>
      <c r="YV9" s="91"/>
      <c r="YW9" s="91"/>
      <c r="YX9" s="91"/>
      <c r="YY9" s="91"/>
      <c r="YZ9" s="91"/>
      <c r="ZA9" s="91"/>
      <c r="ZB9" s="91"/>
      <c r="ZC9" s="91"/>
      <c r="ZD9" s="91"/>
      <c r="ZE9" s="91"/>
      <c r="ZF9" s="91"/>
      <c r="ZG9" s="91"/>
      <c r="ZH9" s="91"/>
      <c r="ZI9" s="91"/>
      <c r="ZJ9" s="91"/>
      <c r="ZK9" s="91"/>
      <c r="ZL9" s="91"/>
      <c r="ZM9" s="91"/>
      <c r="ZN9" s="91"/>
      <c r="ZO9" s="91"/>
      <c r="ZP9" s="91"/>
      <c r="ZQ9" s="91"/>
      <c r="ZR9" s="91"/>
      <c r="ZS9" s="91"/>
      <c r="ZT9" s="91"/>
      <c r="ZU9" s="91"/>
      <c r="ZV9" s="91"/>
      <c r="ZW9" s="91"/>
      <c r="ZX9" s="91"/>
      <c r="ZY9" s="91"/>
      <c r="ZZ9" s="91"/>
      <c r="AAA9" s="91"/>
      <c r="AAB9" s="91"/>
      <c r="AAC9" s="91"/>
      <c r="AAD9" s="91"/>
      <c r="AAE9" s="91"/>
      <c r="AAF9" s="91"/>
      <c r="AAG9" s="91"/>
      <c r="AAH9" s="91"/>
      <c r="AAI9" s="91"/>
      <c r="AAJ9" s="91"/>
      <c r="AAK9" s="91"/>
      <c r="AAL9" s="91"/>
      <c r="AAM9" s="91"/>
      <c r="AAN9" s="91"/>
      <c r="AAO9" s="91"/>
      <c r="AAP9" s="91"/>
      <c r="AAQ9" s="91"/>
      <c r="AAR9" s="91"/>
      <c r="AAS9" s="91"/>
      <c r="AAT9" s="91"/>
      <c r="AAU9" s="91"/>
      <c r="AAV9" s="91"/>
      <c r="AAW9" s="91"/>
      <c r="AAX9" s="91"/>
      <c r="AAY9" s="91"/>
      <c r="AAZ9" s="91"/>
      <c r="ABA9" s="91"/>
      <c r="ABB9" s="91"/>
      <c r="ABC9" s="91"/>
      <c r="ABD9" s="91"/>
      <c r="ABE9" s="91"/>
      <c r="ABF9" s="91"/>
      <c r="ABG9" s="91"/>
      <c r="ABH9" s="91"/>
      <c r="ABI9" s="91"/>
      <c r="ABJ9" s="91"/>
      <c r="ABK9" s="91"/>
      <c r="ABL9" s="91"/>
      <c r="ABM9" s="91"/>
      <c r="ABN9" s="91"/>
      <c r="ABO9" s="91"/>
      <c r="ABP9" s="91"/>
      <c r="ABQ9" s="91"/>
      <c r="ABR9" s="91"/>
      <c r="ABS9" s="91"/>
      <c r="ABT9" s="91"/>
      <c r="ABU9" s="91"/>
      <c r="ABV9" s="91"/>
      <c r="ABW9" s="91"/>
      <c r="ABX9" s="91"/>
      <c r="ABY9" s="91"/>
      <c r="ABZ9" s="91"/>
      <c r="ACA9" s="91"/>
      <c r="ACB9" s="91"/>
      <c r="ACC9" s="91"/>
      <c r="ACD9" s="91"/>
      <c r="ACE9" s="91"/>
      <c r="ACF9" s="91"/>
      <c r="ACG9" s="91"/>
      <c r="ACH9" s="91"/>
      <c r="ACI9" s="91"/>
      <c r="ACJ9" s="91"/>
      <c r="ACK9" s="91"/>
      <c r="ACL9" s="91"/>
      <c r="ACM9" s="91"/>
      <c r="ACN9" s="91"/>
      <c r="ACO9" s="91"/>
      <c r="ACP9" s="91"/>
      <c r="ACQ9" s="91"/>
      <c r="ACR9" s="91"/>
      <c r="ACS9" s="91"/>
      <c r="ACT9" s="91"/>
      <c r="ACU9" s="91"/>
      <c r="ACV9" s="91"/>
      <c r="ACW9" s="91"/>
      <c r="ACX9" s="91"/>
      <c r="ACY9" s="91"/>
      <c r="ACZ9" s="91"/>
      <c r="ADA9" s="91"/>
      <c r="ADB9" s="91"/>
      <c r="ADC9" s="91"/>
      <c r="ADD9" s="91"/>
      <c r="ADE9" s="91"/>
      <c r="ADF9" s="91"/>
      <c r="ADG9" s="91"/>
      <c r="ADH9" s="91"/>
      <c r="ADI9" s="91"/>
      <c r="ADJ9" s="91"/>
      <c r="ADK9" s="91"/>
      <c r="ADL9" s="91"/>
      <c r="ADM9" s="91"/>
      <c r="ADN9" s="91"/>
      <c r="ADO9" s="91"/>
      <c r="ADP9" s="91"/>
      <c r="ADQ9" s="91"/>
      <c r="ADR9" s="91"/>
      <c r="ADS9" s="91"/>
      <c r="ADT9" s="91"/>
      <c r="ADU9" s="91"/>
      <c r="ADV9" s="91"/>
      <c r="ADW9" s="91"/>
      <c r="ADX9" s="91"/>
      <c r="ADY9" s="91"/>
      <c r="ADZ9" s="91"/>
      <c r="AEA9" s="91"/>
      <c r="AEB9" s="91"/>
      <c r="AEC9" s="91"/>
      <c r="AED9" s="91"/>
      <c r="AEE9" s="91"/>
      <c r="AEF9" s="91"/>
      <c r="AEG9" s="91"/>
      <c r="AEH9" s="91"/>
      <c r="AEI9" s="91"/>
      <c r="AEJ9" s="91"/>
      <c r="AEK9" s="91"/>
      <c r="AEL9" s="91"/>
      <c r="AEM9" s="91"/>
      <c r="AEN9" s="91"/>
      <c r="AEO9" s="91"/>
      <c r="AEP9" s="91"/>
      <c r="AEQ9" s="91"/>
      <c r="AER9" s="91"/>
      <c r="AES9" s="91"/>
      <c r="AET9" s="91"/>
      <c r="AEU9" s="91"/>
      <c r="AEV9" s="91"/>
      <c r="AEW9" s="91"/>
      <c r="AEX9" s="91"/>
      <c r="AEY9" s="91"/>
      <c r="AEZ9" s="91"/>
      <c r="AFA9" s="91"/>
      <c r="AFB9" s="91"/>
      <c r="AFC9" s="91"/>
      <c r="AFD9" s="91"/>
      <c r="AFE9" s="91"/>
      <c r="AFF9" s="91"/>
      <c r="AFG9" s="91"/>
      <c r="AFH9" s="91"/>
      <c r="AFI9" s="91"/>
      <c r="AFJ9" s="91"/>
      <c r="AFK9" s="91"/>
      <c r="AFL9" s="91"/>
      <c r="AFM9" s="91"/>
      <c r="AFN9" s="91"/>
      <c r="AFO9" s="91"/>
      <c r="AFP9" s="91"/>
      <c r="AFQ9" s="91"/>
      <c r="AFR9" s="91"/>
      <c r="AFS9" s="91"/>
      <c r="AFT9" s="91"/>
      <c r="AFU9" s="91"/>
      <c r="AFV9" s="91"/>
      <c r="AFW9" s="91"/>
      <c r="AFX9" s="91"/>
      <c r="AFY9" s="91"/>
      <c r="AFZ9" s="91"/>
      <c r="AGA9" s="91"/>
      <c r="AGB9" s="91"/>
      <c r="AGC9" s="91"/>
      <c r="AGD9" s="91"/>
      <c r="AGE9" s="91"/>
      <c r="AGF9" s="91"/>
      <c r="AGG9" s="91"/>
      <c r="AGH9" s="91"/>
      <c r="AGI9" s="91"/>
      <c r="AGJ9" s="91"/>
      <c r="AGK9" s="91"/>
      <c r="AGL9" s="91"/>
      <c r="AGM9" s="91"/>
      <c r="AGN9" s="91"/>
      <c r="AGO9" s="91"/>
      <c r="AGP9" s="91"/>
      <c r="AGQ9" s="91"/>
      <c r="AGR9" s="91"/>
      <c r="AGS9" s="91"/>
      <c r="AGT9" s="91"/>
      <c r="AGU9" s="91"/>
      <c r="AGV9" s="91"/>
      <c r="AGW9" s="91"/>
      <c r="AGX9" s="91"/>
      <c r="AGY9" s="91"/>
      <c r="AGZ9" s="91"/>
      <c r="AHA9" s="91"/>
      <c r="AHB9" s="91"/>
      <c r="AHC9" s="91"/>
      <c r="AHD9" s="91"/>
      <c r="AHE9" s="91"/>
      <c r="AHF9" s="91"/>
      <c r="AHG9" s="91"/>
      <c r="AHH9" s="91"/>
      <c r="AHI9" s="91"/>
      <c r="AHJ9" s="91"/>
      <c r="AHK9" s="91"/>
      <c r="AHL9" s="91"/>
      <c r="AHM9" s="91"/>
      <c r="AHN9" s="91"/>
      <c r="AHO9" s="91"/>
      <c r="AHP9" s="91"/>
      <c r="AHQ9" s="91"/>
      <c r="AHR9" s="91"/>
      <c r="AHS9" s="91"/>
      <c r="AHT9" s="91"/>
      <c r="AHU9" s="91"/>
      <c r="AHV9" s="91"/>
      <c r="AHW9" s="91"/>
      <c r="AHX9" s="91"/>
      <c r="AHY9" s="91"/>
      <c r="AHZ9" s="91"/>
      <c r="AIA9" s="91"/>
      <c r="AIB9" s="91"/>
      <c r="AIC9" s="91"/>
      <c r="AID9" s="91"/>
      <c r="AIE9" s="91"/>
      <c r="AIF9" s="91"/>
      <c r="AIG9" s="91"/>
      <c r="AIH9" s="91"/>
      <c r="AII9" s="91"/>
      <c r="AIJ9" s="91"/>
      <c r="AIK9" s="91"/>
      <c r="AIL9" s="91"/>
      <c r="AIM9" s="91"/>
      <c r="AIN9" s="91"/>
      <c r="AIO9" s="91"/>
      <c r="AIP9" s="91"/>
      <c r="AIQ9" s="91"/>
      <c r="AIR9" s="91"/>
      <c r="AIS9" s="91"/>
      <c r="AIT9" s="91"/>
      <c r="AIU9" s="91"/>
      <c r="AIV9" s="91"/>
      <c r="AIW9" s="91"/>
      <c r="AIX9" s="91"/>
      <c r="AIY9" s="91"/>
      <c r="AIZ9" s="91"/>
      <c r="AJA9" s="91"/>
      <c r="AJB9" s="91"/>
      <c r="AJC9" s="91"/>
      <c r="AJD9" s="91"/>
      <c r="AJE9" s="91"/>
      <c r="AJF9" s="91"/>
      <c r="AJG9" s="91"/>
      <c r="AJH9" s="91"/>
      <c r="AJI9" s="91"/>
      <c r="AJJ9" s="91"/>
      <c r="AJK9" s="91"/>
      <c r="AJL9" s="91"/>
      <c r="AJM9" s="91"/>
      <c r="AJN9" s="91"/>
      <c r="AJO9" s="91"/>
      <c r="AJP9" s="91"/>
      <c r="AJQ9" s="91"/>
      <c r="AJR9" s="91"/>
      <c r="AJS9" s="91"/>
      <c r="AJT9" s="91"/>
      <c r="AJU9" s="91"/>
      <c r="AJV9" s="91"/>
      <c r="AJW9" s="91"/>
      <c r="AJX9" s="91"/>
      <c r="AJY9" s="91"/>
      <c r="AJZ9" s="91"/>
      <c r="AKA9" s="91"/>
      <c r="AKB9" s="91"/>
      <c r="AKC9" s="91"/>
      <c r="AKD9" s="91"/>
      <c r="AKE9" s="91"/>
      <c r="AKF9" s="91"/>
      <c r="AKG9" s="91"/>
      <c r="AKH9" s="91"/>
      <c r="AKI9" s="91"/>
      <c r="AKJ9" s="91"/>
      <c r="AKK9" s="91"/>
      <c r="AKL9" s="91"/>
      <c r="AKM9" s="91"/>
      <c r="AKN9" s="91"/>
      <c r="AKO9" s="91"/>
      <c r="AKP9" s="91"/>
      <c r="AKQ9" s="91"/>
      <c r="AKR9" s="91"/>
      <c r="AKS9" s="91"/>
      <c r="AKT9" s="91"/>
      <c r="AKU9" s="91"/>
      <c r="AKV9" s="91"/>
      <c r="AKW9" s="91"/>
      <c r="AKX9" s="91"/>
      <c r="AKY9" s="91"/>
      <c r="AKZ9" s="91"/>
      <c r="ALA9" s="91"/>
      <c r="ALB9" s="91"/>
      <c r="ALC9" s="91"/>
      <c r="ALD9" s="91"/>
      <c r="ALE9" s="91"/>
      <c r="ALF9" s="91"/>
      <c r="ALG9" s="91"/>
      <c r="ALH9" s="91"/>
      <c r="ALI9" s="91"/>
      <c r="ALJ9" s="91"/>
      <c r="ALK9" s="91"/>
      <c r="ALL9" s="91"/>
      <c r="ALM9" s="91"/>
      <c r="ALN9" s="91"/>
      <c r="ALO9" s="91"/>
      <c r="ALP9" s="91"/>
      <c r="ALQ9" s="91"/>
      <c r="ALR9" s="91"/>
      <c r="ALS9" s="91"/>
      <c r="ALT9" s="91"/>
      <c r="ALU9" s="91"/>
      <c r="ALV9" s="91"/>
      <c r="ALW9" s="91"/>
      <c r="ALX9" s="91"/>
      <c r="ALY9" s="91"/>
      <c r="ALZ9" s="91"/>
      <c r="AMA9" s="91"/>
    </row>
    <row r="10" spans="1:1015" s="75" customFormat="1" ht="19.5" customHeight="1">
      <c r="A10" s="81" t="s">
        <v>457</v>
      </c>
      <c r="B10" s="86"/>
      <c r="C10" s="86"/>
      <c r="D10" s="87"/>
      <c r="E10" s="87"/>
      <c r="F10" s="87"/>
      <c r="G10" s="82">
        <v>2</v>
      </c>
      <c r="H10" s="84">
        <f t="shared" ref="H10:H15" si="0">G10</f>
        <v>2</v>
      </c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  <c r="IN10" s="91"/>
      <c r="IO10" s="91"/>
      <c r="IP10" s="91"/>
      <c r="IQ10" s="91"/>
      <c r="IR10" s="91"/>
      <c r="IS10" s="91"/>
      <c r="IT10" s="91"/>
      <c r="IU10" s="91"/>
      <c r="IV10" s="91"/>
      <c r="IW10" s="91"/>
      <c r="IX10" s="91"/>
      <c r="IY10" s="91"/>
      <c r="IZ10" s="91"/>
      <c r="JA10" s="91"/>
      <c r="JB10" s="91"/>
      <c r="JC10" s="91"/>
      <c r="JD10" s="91"/>
      <c r="JE10" s="91"/>
      <c r="JF10" s="91"/>
      <c r="JG10" s="91"/>
      <c r="JH10" s="91"/>
      <c r="JI10" s="91"/>
      <c r="JJ10" s="91"/>
      <c r="JK10" s="91"/>
      <c r="JL10" s="91"/>
      <c r="JM10" s="91"/>
      <c r="JN10" s="91"/>
      <c r="JO10" s="91"/>
      <c r="JP10" s="91"/>
      <c r="JQ10" s="91"/>
      <c r="JR10" s="91"/>
      <c r="JS10" s="91"/>
      <c r="JT10" s="91"/>
      <c r="JU10" s="91"/>
      <c r="JV10" s="91"/>
      <c r="JW10" s="91"/>
      <c r="JX10" s="91"/>
      <c r="JY10" s="91"/>
      <c r="JZ10" s="91"/>
      <c r="KA10" s="91"/>
      <c r="KB10" s="91"/>
      <c r="KC10" s="91"/>
      <c r="KD10" s="91"/>
      <c r="KE10" s="91"/>
      <c r="KF10" s="91"/>
      <c r="KG10" s="91"/>
      <c r="KH10" s="91"/>
      <c r="KI10" s="91"/>
      <c r="KJ10" s="91"/>
      <c r="KK10" s="91"/>
      <c r="KL10" s="91"/>
      <c r="KM10" s="91"/>
      <c r="KN10" s="91"/>
      <c r="KO10" s="91"/>
      <c r="KP10" s="91"/>
      <c r="KQ10" s="91"/>
      <c r="KR10" s="91"/>
      <c r="KS10" s="91"/>
      <c r="KT10" s="91"/>
      <c r="KU10" s="91"/>
      <c r="KV10" s="91"/>
      <c r="KW10" s="91"/>
      <c r="KX10" s="91"/>
      <c r="KY10" s="91"/>
      <c r="KZ10" s="91"/>
      <c r="LA10" s="91"/>
      <c r="LB10" s="91"/>
      <c r="LC10" s="91"/>
      <c r="LD10" s="91"/>
      <c r="LE10" s="91"/>
      <c r="LF10" s="91"/>
      <c r="LG10" s="91"/>
      <c r="LH10" s="91"/>
      <c r="LI10" s="91"/>
      <c r="LJ10" s="91"/>
      <c r="LK10" s="91"/>
      <c r="LL10" s="91"/>
      <c r="LM10" s="91"/>
      <c r="LN10" s="91"/>
      <c r="LO10" s="91"/>
      <c r="LP10" s="91"/>
      <c r="LQ10" s="91"/>
      <c r="LR10" s="91"/>
      <c r="LS10" s="91"/>
      <c r="LT10" s="91"/>
      <c r="LU10" s="91"/>
      <c r="LV10" s="91"/>
      <c r="LW10" s="91"/>
      <c r="LX10" s="91"/>
      <c r="LY10" s="91"/>
      <c r="LZ10" s="91"/>
      <c r="MA10" s="91"/>
      <c r="MB10" s="91"/>
      <c r="MC10" s="91"/>
      <c r="MD10" s="91"/>
      <c r="ME10" s="91"/>
      <c r="MF10" s="91"/>
      <c r="MG10" s="91"/>
      <c r="MH10" s="91"/>
      <c r="MI10" s="91"/>
      <c r="MJ10" s="91"/>
      <c r="MK10" s="91"/>
      <c r="ML10" s="91"/>
      <c r="MM10" s="91"/>
      <c r="MN10" s="91"/>
      <c r="MO10" s="91"/>
      <c r="MP10" s="91"/>
      <c r="MQ10" s="91"/>
      <c r="MR10" s="91"/>
      <c r="MS10" s="91"/>
      <c r="MT10" s="91"/>
      <c r="MU10" s="91"/>
      <c r="MV10" s="91"/>
      <c r="MW10" s="91"/>
      <c r="MX10" s="91"/>
      <c r="MY10" s="91"/>
      <c r="MZ10" s="91"/>
      <c r="NA10" s="91"/>
      <c r="NB10" s="91"/>
      <c r="NC10" s="91"/>
      <c r="ND10" s="91"/>
      <c r="NE10" s="91"/>
      <c r="NF10" s="91"/>
      <c r="NG10" s="91"/>
      <c r="NH10" s="91"/>
      <c r="NI10" s="91"/>
      <c r="NJ10" s="91"/>
      <c r="NK10" s="91"/>
      <c r="NL10" s="91"/>
      <c r="NM10" s="91"/>
      <c r="NN10" s="91"/>
      <c r="NO10" s="91"/>
      <c r="NP10" s="91"/>
      <c r="NQ10" s="91"/>
      <c r="NR10" s="91"/>
      <c r="NS10" s="91"/>
      <c r="NT10" s="91"/>
      <c r="NU10" s="91"/>
      <c r="NV10" s="91"/>
      <c r="NW10" s="91"/>
      <c r="NX10" s="91"/>
      <c r="NY10" s="91"/>
      <c r="NZ10" s="91"/>
      <c r="OA10" s="91"/>
      <c r="OB10" s="91"/>
      <c r="OC10" s="91"/>
      <c r="OD10" s="91"/>
      <c r="OE10" s="91"/>
      <c r="OF10" s="91"/>
      <c r="OG10" s="91"/>
      <c r="OH10" s="91"/>
      <c r="OI10" s="91"/>
      <c r="OJ10" s="91"/>
      <c r="OK10" s="91"/>
      <c r="OL10" s="91"/>
      <c r="OM10" s="91"/>
      <c r="ON10" s="91"/>
      <c r="OO10" s="91"/>
      <c r="OP10" s="91"/>
      <c r="OQ10" s="91"/>
      <c r="OR10" s="91"/>
      <c r="OS10" s="91"/>
      <c r="OT10" s="91"/>
      <c r="OU10" s="91"/>
      <c r="OV10" s="91"/>
      <c r="OW10" s="91"/>
      <c r="OX10" s="91"/>
      <c r="OY10" s="91"/>
      <c r="OZ10" s="91"/>
      <c r="PA10" s="91"/>
      <c r="PB10" s="91"/>
      <c r="PC10" s="91"/>
      <c r="PD10" s="91"/>
      <c r="PE10" s="91"/>
      <c r="PF10" s="91"/>
      <c r="PG10" s="91"/>
      <c r="PH10" s="91"/>
      <c r="PI10" s="91"/>
      <c r="PJ10" s="91"/>
      <c r="PK10" s="91"/>
      <c r="PL10" s="91"/>
      <c r="PM10" s="91"/>
      <c r="PN10" s="91"/>
      <c r="PO10" s="91"/>
      <c r="PP10" s="91"/>
      <c r="PQ10" s="91"/>
      <c r="PR10" s="91"/>
      <c r="PS10" s="91"/>
      <c r="PT10" s="91"/>
      <c r="PU10" s="91"/>
      <c r="PV10" s="91"/>
      <c r="PW10" s="91"/>
      <c r="PX10" s="91"/>
      <c r="PY10" s="91"/>
      <c r="PZ10" s="91"/>
      <c r="QA10" s="91"/>
      <c r="QB10" s="91"/>
      <c r="QC10" s="91"/>
      <c r="QD10" s="91"/>
      <c r="QE10" s="91"/>
      <c r="QF10" s="91"/>
      <c r="QG10" s="91"/>
      <c r="QH10" s="91"/>
      <c r="QI10" s="91"/>
      <c r="QJ10" s="91"/>
      <c r="QK10" s="91"/>
      <c r="QL10" s="91"/>
      <c r="QM10" s="91"/>
      <c r="QN10" s="91"/>
      <c r="QO10" s="91"/>
      <c r="QP10" s="91"/>
      <c r="QQ10" s="91"/>
      <c r="QR10" s="91"/>
      <c r="QS10" s="91"/>
      <c r="QT10" s="91"/>
      <c r="QU10" s="91"/>
      <c r="QV10" s="91"/>
      <c r="QW10" s="91"/>
      <c r="QX10" s="91"/>
      <c r="QY10" s="91"/>
      <c r="QZ10" s="91"/>
      <c r="RA10" s="91"/>
      <c r="RB10" s="91"/>
      <c r="RC10" s="91"/>
      <c r="RD10" s="91"/>
      <c r="RE10" s="91"/>
      <c r="RF10" s="91"/>
      <c r="RG10" s="91"/>
      <c r="RH10" s="91"/>
      <c r="RI10" s="91"/>
      <c r="RJ10" s="91"/>
      <c r="RK10" s="91"/>
      <c r="RL10" s="91"/>
      <c r="RM10" s="91"/>
      <c r="RN10" s="91"/>
      <c r="RO10" s="91"/>
      <c r="RP10" s="91"/>
      <c r="RQ10" s="91"/>
      <c r="RR10" s="91"/>
      <c r="RS10" s="91"/>
      <c r="RT10" s="91"/>
      <c r="RU10" s="91"/>
      <c r="RV10" s="91"/>
      <c r="RW10" s="91"/>
      <c r="RX10" s="91"/>
      <c r="RY10" s="91"/>
      <c r="RZ10" s="91"/>
      <c r="SA10" s="91"/>
      <c r="SB10" s="91"/>
      <c r="SC10" s="91"/>
      <c r="SD10" s="91"/>
      <c r="SE10" s="91"/>
      <c r="SF10" s="91"/>
      <c r="SG10" s="91"/>
      <c r="SH10" s="91"/>
      <c r="SI10" s="91"/>
      <c r="SJ10" s="91"/>
      <c r="SK10" s="91"/>
      <c r="SL10" s="91"/>
      <c r="SM10" s="91"/>
      <c r="SN10" s="91"/>
      <c r="SO10" s="91"/>
      <c r="SP10" s="91"/>
      <c r="SQ10" s="91"/>
      <c r="SR10" s="91"/>
      <c r="SS10" s="91"/>
      <c r="ST10" s="91"/>
      <c r="SU10" s="91"/>
      <c r="SV10" s="91"/>
      <c r="SW10" s="91"/>
      <c r="SX10" s="91"/>
      <c r="SY10" s="91"/>
      <c r="SZ10" s="91"/>
      <c r="TA10" s="91"/>
      <c r="TB10" s="91"/>
      <c r="TC10" s="91"/>
      <c r="TD10" s="91"/>
      <c r="TE10" s="91"/>
      <c r="TF10" s="91"/>
      <c r="TG10" s="91"/>
      <c r="TH10" s="91"/>
      <c r="TI10" s="91"/>
      <c r="TJ10" s="91"/>
      <c r="TK10" s="91"/>
      <c r="TL10" s="91"/>
      <c r="TM10" s="91"/>
      <c r="TN10" s="91"/>
      <c r="TO10" s="91"/>
      <c r="TP10" s="91"/>
      <c r="TQ10" s="91"/>
      <c r="TR10" s="91"/>
      <c r="TS10" s="91"/>
      <c r="TT10" s="91"/>
      <c r="TU10" s="91"/>
      <c r="TV10" s="91"/>
      <c r="TW10" s="91"/>
      <c r="TX10" s="91"/>
      <c r="TY10" s="91"/>
      <c r="TZ10" s="91"/>
      <c r="UA10" s="91"/>
      <c r="UB10" s="91"/>
      <c r="UC10" s="91"/>
      <c r="UD10" s="91"/>
      <c r="UE10" s="91"/>
      <c r="UF10" s="91"/>
      <c r="UG10" s="91"/>
      <c r="UH10" s="91"/>
      <c r="UI10" s="91"/>
      <c r="UJ10" s="91"/>
      <c r="UK10" s="91"/>
      <c r="UL10" s="91"/>
      <c r="UM10" s="91"/>
      <c r="UN10" s="91"/>
      <c r="UO10" s="91"/>
      <c r="UP10" s="91"/>
      <c r="UQ10" s="91"/>
      <c r="UR10" s="91"/>
      <c r="US10" s="91"/>
      <c r="UT10" s="91"/>
      <c r="UU10" s="91"/>
      <c r="UV10" s="91"/>
      <c r="UW10" s="91"/>
      <c r="UX10" s="91"/>
      <c r="UY10" s="91"/>
      <c r="UZ10" s="91"/>
      <c r="VA10" s="91"/>
      <c r="VB10" s="91"/>
      <c r="VC10" s="91"/>
      <c r="VD10" s="91"/>
      <c r="VE10" s="91"/>
      <c r="VF10" s="91"/>
      <c r="VG10" s="91"/>
      <c r="VH10" s="91"/>
      <c r="VI10" s="91"/>
      <c r="VJ10" s="91"/>
      <c r="VK10" s="91"/>
      <c r="VL10" s="91"/>
      <c r="VM10" s="91"/>
      <c r="VN10" s="91"/>
      <c r="VO10" s="91"/>
      <c r="VP10" s="91"/>
      <c r="VQ10" s="91"/>
      <c r="VR10" s="91"/>
      <c r="VS10" s="91"/>
      <c r="VT10" s="91"/>
      <c r="VU10" s="91"/>
      <c r="VV10" s="91"/>
      <c r="VW10" s="91"/>
      <c r="VX10" s="91"/>
      <c r="VY10" s="91"/>
      <c r="VZ10" s="91"/>
      <c r="WA10" s="91"/>
      <c r="WB10" s="91"/>
      <c r="WC10" s="91"/>
      <c r="WD10" s="91"/>
      <c r="WE10" s="91"/>
      <c r="WF10" s="91"/>
      <c r="WG10" s="91"/>
      <c r="WH10" s="91"/>
      <c r="WI10" s="91"/>
      <c r="WJ10" s="91"/>
      <c r="WK10" s="91"/>
      <c r="WL10" s="91"/>
      <c r="WM10" s="91"/>
      <c r="WN10" s="91"/>
      <c r="WO10" s="91"/>
      <c r="WP10" s="91"/>
      <c r="WQ10" s="91"/>
      <c r="WR10" s="91"/>
      <c r="WS10" s="91"/>
      <c r="WT10" s="91"/>
      <c r="WU10" s="91"/>
      <c r="WV10" s="91"/>
      <c r="WW10" s="91"/>
      <c r="WX10" s="91"/>
      <c r="WY10" s="91"/>
      <c r="WZ10" s="91"/>
      <c r="XA10" s="91"/>
      <c r="XB10" s="91"/>
      <c r="XC10" s="91"/>
      <c r="XD10" s="91"/>
      <c r="XE10" s="91"/>
      <c r="XF10" s="91"/>
      <c r="XG10" s="91"/>
      <c r="XH10" s="91"/>
      <c r="XI10" s="91"/>
      <c r="XJ10" s="91"/>
      <c r="XK10" s="91"/>
      <c r="XL10" s="91"/>
      <c r="XM10" s="91"/>
      <c r="XN10" s="91"/>
      <c r="XO10" s="91"/>
      <c r="XP10" s="91"/>
      <c r="XQ10" s="91"/>
      <c r="XR10" s="91"/>
      <c r="XS10" s="91"/>
      <c r="XT10" s="91"/>
      <c r="XU10" s="91"/>
      <c r="XV10" s="91"/>
      <c r="XW10" s="91"/>
      <c r="XX10" s="91"/>
      <c r="XY10" s="91"/>
      <c r="XZ10" s="91"/>
      <c r="YA10" s="91"/>
      <c r="YB10" s="91"/>
      <c r="YC10" s="91"/>
      <c r="YD10" s="91"/>
      <c r="YE10" s="91"/>
      <c r="YF10" s="91"/>
      <c r="YG10" s="91"/>
      <c r="YH10" s="91"/>
      <c r="YI10" s="91"/>
      <c r="YJ10" s="91"/>
      <c r="YK10" s="91"/>
      <c r="YL10" s="91"/>
      <c r="YM10" s="91"/>
      <c r="YN10" s="91"/>
      <c r="YO10" s="91"/>
      <c r="YP10" s="91"/>
      <c r="YQ10" s="91"/>
      <c r="YR10" s="91"/>
      <c r="YS10" s="91"/>
      <c r="YT10" s="91"/>
      <c r="YU10" s="91"/>
      <c r="YV10" s="91"/>
      <c r="YW10" s="91"/>
      <c r="YX10" s="91"/>
      <c r="YY10" s="91"/>
      <c r="YZ10" s="91"/>
      <c r="ZA10" s="91"/>
      <c r="ZB10" s="91"/>
      <c r="ZC10" s="91"/>
      <c r="ZD10" s="91"/>
      <c r="ZE10" s="91"/>
      <c r="ZF10" s="91"/>
      <c r="ZG10" s="91"/>
      <c r="ZH10" s="91"/>
      <c r="ZI10" s="91"/>
      <c r="ZJ10" s="91"/>
      <c r="ZK10" s="91"/>
      <c r="ZL10" s="91"/>
      <c r="ZM10" s="91"/>
      <c r="ZN10" s="91"/>
      <c r="ZO10" s="91"/>
      <c r="ZP10" s="91"/>
      <c r="ZQ10" s="91"/>
      <c r="ZR10" s="91"/>
      <c r="ZS10" s="91"/>
      <c r="ZT10" s="91"/>
      <c r="ZU10" s="91"/>
      <c r="ZV10" s="91"/>
      <c r="ZW10" s="91"/>
      <c r="ZX10" s="91"/>
      <c r="ZY10" s="91"/>
      <c r="ZZ10" s="91"/>
      <c r="AAA10" s="91"/>
      <c r="AAB10" s="91"/>
      <c r="AAC10" s="91"/>
      <c r="AAD10" s="91"/>
      <c r="AAE10" s="91"/>
      <c r="AAF10" s="91"/>
      <c r="AAG10" s="91"/>
      <c r="AAH10" s="91"/>
      <c r="AAI10" s="91"/>
      <c r="AAJ10" s="91"/>
      <c r="AAK10" s="91"/>
      <c r="AAL10" s="91"/>
      <c r="AAM10" s="91"/>
      <c r="AAN10" s="91"/>
      <c r="AAO10" s="91"/>
      <c r="AAP10" s="91"/>
      <c r="AAQ10" s="91"/>
      <c r="AAR10" s="91"/>
      <c r="AAS10" s="91"/>
      <c r="AAT10" s="91"/>
      <c r="AAU10" s="91"/>
      <c r="AAV10" s="91"/>
      <c r="AAW10" s="91"/>
      <c r="AAX10" s="91"/>
      <c r="AAY10" s="91"/>
      <c r="AAZ10" s="91"/>
      <c r="ABA10" s="91"/>
      <c r="ABB10" s="91"/>
      <c r="ABC10" s="91"/>
      <c r="ABD10" s="91"/>
      <c r="ABE10" s="91"/>
      <c r="ABF10" s="91"/>
      <c r="ABG10" s="91"/>
      <c r="ABH10" s="91"/>
      <c r="ABI10" s="91"/>
      <c r="ABJ10" s="91"/>
      <c r="ABK10" s="91"/>
      <c r="ABL10" s="91"/>
      <c r="ABM10" s="91"/>
      <c r="ABN10" s="91"/>
      <c r="ABO10" s="91"/>
      <c r="ABP10" s="91"/>
      <c r="ABQ10" s="91"/>
      <c r="ABR10" s="91"/>
      <c r="ABS10" s="91"/>
      <c r="ABT10" s="91"/>
      <c r="ABU10" s="91"/>
      <c r="ABV10" s="91"/>
      <c r="ABW10" s="91"/>
      <c r="ABX10" s="91"/>
      <c r="ABY10" s="91"/>
      <c r="ABZ10" s="91"/>
      <c r="ACA10" s="91"/>
      <c r="ACB10" s="91"/>
      <c r="ACC10" s="91"/>
      <c r="ACD10" s="91"/>
      <c r="ACE10" s="91"/>
      <c r="ACF10" s="91"/>
      <c r="ACG10" s="91"/>
      <c r="ACH10" s="91"/>
      <c r="ACI10" s="91"/>
      <c r="ACJ10" s="91"/>
      <c r="ACK10" s="91"/>
      <c r="ACL10" s="91"/>
      <c r="ACM10" s="91"/>
      <c r="ACN10" s="91"/>
      <c r="ACO10" s="91"/>
      <c r="ACP10" s="91"/>
      <c r="ACQ10" s="91"/>
      <c r="ACR10" s="91"/>
      <c r="ACS10" s="91"/>
      <c r="ACT10" s="91"/>
      <c r="ACU10" s="91"/>
      <c r="ACV10" s="91"/>
      <c r="ACW10" s="91"/>
      <c r="ACX10" s="91"/>
      <c r="ACY10" s="91"/>
      <c r="ACZ10" s="91"/>
      <c r="ADA10" s="91"/>
      <c r="ADB10" s="91"/>
      <c r="ADC10" s="91"/>
      <c r="ADD10" s="91"/>
      <c r="ADE10" s="91"/>
      <c r="ADF10" s="91"/>
      <c r="ADG10" s="91"/>
      <c r="ADH10" s="91"/>
      <c r="ADI10" s="91"/>
      <c r="ADJ10" s="91"/>
      <c r="ADK10" s="91"/>
      <c r="ADL10" s="91"/>
      <c r="ADM10" s="91"/>
      <c r="ADN10" s="91"/>
      <c r="ADO10" s="91"/>
      <c r="ADP10" s="91"/>
      <c r="ADQ10" s="91"/>
      <c r="ADR10" s="91"/>
      <c r="ADS10" s="91"/>
      <c r="ADT10" s="91"/>
      <c r="ADU10" s="91"/>
      <c r="ADV10" s="91"/>
      <c r="ADW10" s="91"/>
      <c r="ADX10" s="91"/>
      <c r="ADY10" s="91"/>
      <c r="ADZ10" s="91"/>
      <c r="AEA10" s="91"/>
      <c r="AEB10" s="91"/>
      <c r="AEC10" s="91"/>
      <c r="AED10" s="91"/>
      <c r="AEE10" s="91"/>
      <c r="AEF10" s="91"/>
      <c r="AEG10" s="91"/>
      <c r="AEH10" s="91"/>
      <c r="AEI10" s="91"/>
      <c r="AEJ10" s="91"/>
      <c r="AEK10" s="91"/>
      <c r="AEL10" s="91"/>
      <c r="AEM10" s="91"/>
      <c r="AEN10" s="91"/>
      <c r="AEO10" s="91"/>
      <c r="AEP10" s="91"/>
      <c r="AEQ10" s="91"/>
      <c r="AER10" s="91"/>
      <c r="AES10" s="91"/>
      <c r="AET10" s="91"/>
      <c r="AEU10" s="91"/>
      <c r="AEV10" s="91"/>
      <c r="AEW10" s="91"/>
      <c r="AEX10" s="91"/>
      <c r="AEY10" s="91"/>
      <c r="AEZ10" s="91"/>
      <c r="AFA10" s="91"/>
      <c r="AFB10" s="91"/>
      <c r="AFC10" s="91"/>
      <c r="AFD10" s="91"/>
      <c r="AFE10" s="91"/>
      <c r="AFF10" s="91"/>
      <c r="AFG10" s="91"/>
      <c r="AFH10" s="91"/>
      <c r="AFI10" s="91"/>
      <c r="AFJ10" s="91"/>
      <c r="AFK10" s="91"/>
      <c r="AFL10" s="91"/>
      <c r="AFM10" s="91"/>
      <c r="AFN10" s="91"/>
      <c r="AFO10" s="91"/>
      <c r="AFP10" s="91"/>
      <c r="AFQ10" s="91"/>
      <c r="AFR10" s="91"/>
      <c r="AFS10" s="91"/>
      <c r="AFT10" s="91"/>
      <c r="AFU10" s="91"/>
      <c r="AFV10" s="91"/>
      <c r="AFW10" s="91"/>
      <c r="AFX10" s="91"/>
      <c r="AFY10" s="91"/>
      <c r="AFZ10" s="91"/>
      <c r="AGA10" s="91"/>
      <c r="AGB10" s="91"/>
      <c r="AGC10" s="91"/>
      <c r="AGD10" s="91"/>
      <c r="AGE10" s="91"/>
      <c r="AGF10" s="91"/>
      <c r="AGG10" s="91"/>
      <c r="AGH10" s="91"/>
      <c r="AGI10" s="91"/>
      <c r="AGJ10" s="91"/>
      <c r="AGK10" s="91"/>
      <c r="AGL10" s="91"/>
      <c r="AGM10" s="91"/>
      <c r="AGN10" s="91"/>
      <c r="AGO10" s="91"/>
      <c r="AGP10" s="91"/>
      <c r="AGQ10" s="91"/>
      <c r="AGR10" s="91"/>
      <c r="AGS10" s="91"/>
      <c r="AGT10" s="91"/>
      <c r="AGU10" s="91"/>
      <c r="AGV10" s="91"/>
      <c r="AGW10" s="91"/>
      <c r="AGX10" s="91"/>
      <c r="AGY10" s="91"/>
      <c r="AGZ10" s="91"/>
      <c r="AHA10" s="91"/>
      <c r="AHB10" s="91"/>
      <c r="AHC10" s="91"/>
      <c r="AHD10" s="91"/>
      <c r="AHE10" s="91"/>
      <c r="AHF10" s="91"/>
      <c r="AHG10" s="91"/>
      <c r="AHH10" s="91"/>
      <c r="AHI10" s="91"/>
      <c r="AHJ10" s="91"/>
      <c r="AHK10" s="91"/>
      <c r="AHL10" s="91"/>
      <c r="AHM10" s="91"/>
      <c r="AHN10" s="91"/>
      <c r="AHO10" s="91"/>
      <c r="AHP10" s="91"/>
      <c r="AHQ10" s="91"/>
      <c r="AHR10" s="91"/>
      <c r="AHS10" s="91"/>
      <c r="AHT10" s="91"/>
      <c r="AHU10" s="91"/>
      <c r="AHV10" s="91"/>
      <c r="AHW10" s="91"/>
      <c r="AHX10" s="91"/>
      <c r="AHY10" s="91"/>
      <c r="AHZ10" s="91"/>
      <c r="AIA10" s="91"/>
      <c r="AIB10" s="91"/>
      <c r="AIC10" s="91"/>
      <c r="AID10" s="91"/>
      <c r="AIE10" s="91"/>
      <c r="AIF10" s="91"/>
      <c r="AIG10" s="91"/>
      <c r="AIH10" s="91"/>
      <c r="AII10" s="91"/>
      <c r="AIJ10" s="91"/>
      <c r="AIK10" s="91"/>
      <c r="AIL10" s="91"/>
      <c r="AIM10" s="91"/>
      <c r="AIN10" s="91"/>
      <c r="AIO10" s="91"/>
      <c r="AIP10" s="91"/>
      <c r="AIQ10" s="91"/>
      <c r="AIR10" s="91"/>
      <c r="AIS10" s="91"/>
      <c r="AIT10" s="91"/>
      <c r="AIU10" s="91"/>
      <c r="AIV10" s="91"/>
      <c r="AIW10" s="91"/>
      <c r="AIX10" s="91"/>
      <c r="AIY10" s="91"/>
      <c r="AIZ10" s="91"/>
      <c r="AJA10" s="91"/>
      <c r="AJB10" s="91"/>
      <c r="AJC10" s="91"/>
      <c r="AJD10" s="91"/>
      <c r="AJE10" s="91"/>
      <c r="AJF10" s="91"/>
      <c r="AJG10" s="91"/>
      <c r="AJH10" s="91"/>
      <c r="AJI10" s="91"/>
      <c r="AJJ10" s="91"/>
      <c r="AJK10" s="91"/>
      <c r="AJL10" s="91"/>
      <c r="AJM10" s="91"/>
      <c r="AJN10" s="91"/>
      <c r="AJO10" s="91"/>
      <c r="AJP10" s="91"/>
      <c r="AJQ10" s="91"/>
      <c r="AJR10" s="91"/>
      <c r="AJS10" s="91"/>
      <c r="AJT10" s="91"/>
      <c r="AJU10" s="91"/>
      <c r="AJV10" s="91"/>
      <c r="AJW10" s="91"/>
      <c r="AJX10" s="91"/>
      <c r="AJY10" s="91"/>
      <c r="AJZ10" s="91"/>
      <c r="AKA10" s="91"/>
      <c r="AKB10" s="91"/>
      <c r="AKC10" s="91"/>
      <c r="AKD10" s="91"/>
      <c r="AKE10" s="91"/>
      <c r="AKF10" s="91"/>
      <c r="AKG10" s="91"/>
      <c r="AKH10" s="91"/>
      <c r="AKI10" s="91"/>
      <c r="AKJ10" s="91"/>
      <c r="AKK10" s="91"/>
      <c r="AKL10" s="91"/>
      <c r="AKM10" s="91"/>
      <c r="AKN10" s="91"/>
      <c r="AKO10" s="91"/>
      <c r="AKP10" s="91"/>
      <c r="AKQ10" s="91"/>
      <c r="AKR10" s="91"/>
      <c r="AKS10" s="91"/>
      <c r="AKT10" s="91"/>
      <c r="AKU10" s="91"/>
      <c r="AKV10" s="91"/>
      <c r="AKW10" s="91"/>
      <c r="AKX10" s="91"/>
      <c r="AKY10" s="91"/>
      <c r="AKZ10" s="91"/>
      <c r="ALA10" s="91"/>
      <c r="ALB10" s="91"/>
      <c r="ALC10" s="91"/>
      <c r="ALD10" s="91"/>
      <c r="ALE10" s="91"/>
      <c r="ALF10" s="91"/>
      <c r="ALG10" s="91"/>
      <c r="ALH10" s="91"/>
      <c r="ALI10" s="91"/>
      <c r="ALJ10" s="91"/>
      <c r="ALK10" s="91"/>
      <c r="ALL10" s="91"/>
      <c r="ALM10" s="91"/>
      <c r="ALN10" s="91"/>
      <c r="ALO10" s="91"/>
      <c r="ALP10" s="91"/>
      <c r="ALQ10" s="91"/>
      <c r="ALR10" s="91"/>
      <c r="ALS10" s="91"/>
      <c r="ALT10" s="91"/>
      <c r="ALU10" s="91"/>
      <c r="ALV10" s="91"/>
      <c r="ALW10" s="91"/>
      <c r="ALX10" s="91"/>
      <c r="ALY10" s="91"/>
      <c r="ALZ10" s="91"/>
      <c r="AMA10" s="91"/>
    </row>
    <row r="11" spans="1:1015" s="75" customFormat="1" ht="19.5" customHeight="1">
      <c r="A11" s="81" t="s">
        <v>458</v>
      </c>
      <c r="B11" s="88"/>
      <c r="C11" s="88"/>
      <c r="D11" s="89"/>
      <c r="E11" s="89"/>
      <c r="F11" s="89"/>
      <c r="G11" s="88">
        <v>1</v>
      </c>
      <c r="H11" s="84">
        <f t="shared" si="0"/>
        <v>1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1"/>
      <c r="IU11" s="91"/>
      <c r="IV11" s="91"/>
      <c r="IW11" s="91"/>
      <c r="IX11" s="91"/>
      <c r="IY11" s="91"/>
      <c r="IZ11" s="91"/>
      <c r="JA11" s="91"/>
      <c r="JB11" s="91"/>
      <c r="JC11" s="91"/>
      <c r="JD11" s="91"/>
      <c r="JE11" s="91"/>
      <c r="JF11" s="91"/>
      <c r="JG11" s="91"/>
      <c r="JH11" s="91"/>
      <c r="JI11" s="91"/>
      <c r="JJ11" s="91"/>
      <c r="JK11" s="91"/>
      <c r="JL11" s="91"/>
      <c r="JM11" s="91"/>
      <c r="JN11" s="91"/>
      <c r="JO11" s="91"/>
      <c r="JP11" s="91"/>
      <c r="JQ11" s="91"/>
      <c r="JR11" s="91"/>
      <c r="JS11" s="91"/>
      <c r="JT11" s="91"/>
      <c r="JU11" s="91"/>
      <c r="JV11" s="91"/>
      <c r="JW11" s="91"/>
      <c r="JX11" s="91"/>
      <c r="JY11" s="91"/>
      <c r="JZ11" s="91"/>
      <c r="KA11" s="91"/>
      <c r="KB11" s="91"/>
      <c r="KC11" s="91"/>
      <c r="KD11" s="91"/>
      <c r="KE11" s="91"/>
      <c r="KF11" s="91"/>
      <c r="KG11" s="91"/>
      <c r="KH11" s="91"/>
      <c r="KI11" s="91"/>
      <c r="KJ11" s="91"/>
      <c r="KK11" s="91"/>
      <c r="KL11" s="91"/>
      <c r="KM11" s="91"/>
      <c r="KN11" s="91"/>
      <c r="KO11" s="91"/>
      <c r="KP11" s="91"/>
      <c r="KQ11" s="91"/>
      <c r="KR11" s="91"/>
      <c r="KS11" s="91"/>
      <c r="KT11" s="91"/>
      <c r="KU11" s="91"/>
      <c r="KV11" s="91"/>
      <c r="KW11" s="91"/>
      <c r="KX11" s="91"/>
      <c r="KY11" s="91"/>
      <c r="KZ11" s="91"/>
      <c r="LA11" s="91"/>
      <c r="LB11" s="91"/>
      <c r="LC11" s="91"/>
      <c r="LD11" s="91"/>
      <c r="LE11" s="91"/>
      <c r="LF11" s="91"/>
      <c r="LG11" s="91"/>
      <c r="LH11" s="91"/>
      <c r="LI11" s="91"/>
      <c r="LJ11" s="91"/>
      <c r="LK11" s="91"/>
      <c r="LL11" s="91"/>
      <c r="LM11" s="91"/>
      <c r="LN11" s="91"/>
      <c r="LO11" s="91"/>
      <c r="LP11" s="91"/>
      <c r="LQ11" s="91"/>
      <c r="LR11" s="91"/>
      <c r="LS11" s="91"/>
      <c r="LT11" s="91"/>
      <c r="LU11" s="91"/>
      <c r="LV11" s="91"/>
      <c r="LW11" s="91"/>
      <c r="LX11" s="91"/>
      <c r="LY11" s="91"/>
      <c r="LZ11" s="91"/>
      <c r="MA11" s="91"/>
      <c r="MB11" s="91"/>
      <c r="MC11" s="91"/>
      <c r="MD11" s="91"/>
      <c r="ME11" s="91"/>
      <c r="MF11" s="91"/>
      <c r="MG11" s="91"/>
      <c r="MH11" s="91"/>
      <c r="MI11" s="91"/>
      <c r="MJ11" s="91"/>
      <c r="MK11" s="91"/>
      <c r="ML11" s="91"/>
      <c r="MM11" s="91"/>
      <c r="MN11" s="91"/>
      <c r="MO11" s="91"/>
      <c r="MP11" s="91"/>
      <c r="MQ11" s="91"/>
      <c r="MR11" s="91"/>
      <c r="MS11" s="91"/>
      <c r="MT11" s="91"/>
      <c r="MU11" s="91"/>
      <c r="MV11" s="91"/>
      <c r="MW11" s="91"/>
      <c r="MX11" s="91"/>
      <c r="MY11" s="91"/>
      <c r="MZ11" s="91"/>
      <c r="NA11" s="91"/>
      <c r="NB11" s="91"/>
      <c r="NC11" s="91"/>
      <c r="ND11" s="91"/>
      <c r="NE11" s="91"/>
      <c r="NF11" s="91"/>
      <c r="NG11" s="91"/>
      <c r="NH11" s="91"/>
      <c r="NI11" s="91"/>
      <c r="NJ11" s="91"/>
      <c r="NK11" s="91"/>
      <c r="NL11" s="91"/>
      <c r="NM11" s="91"/>
      <c r="NN11" s="91"/>
      <c r="NO11" s="91"/>
      <c r="NP11" s="91"/>
      <c r="NQ11" s="91"/>
      <c r="NR11" s="91"/>
      <c r="NS11" s="91"/>
      <c r="NT11" s="91"/>
      <c r="NU11" s="91"/>
      <c r="NV11" s="91"/>
      <c r="NW11" s="91"/>
      <c r="NX11" s="91"/>
      <c r="NY11" s="91"/>
      <c r="NZ11" s="91"/>
      <c r="OA11" s="91"/>
      <c r="OB11" s="91"/>
      <c r="OC11" s="91"/>
      <c r="OD11" s="91"/>
      <c r="OE11" s="91"/>
      <c r="OF11" s="91"/>
      <c r="OG11" s="91"/>
      <c r="OH11" s="91"/>
      <c r="OI11" s="91"/>
      <c r="OJ11" s="91"/>
      <c r="OK11" s="91"/>
      <c r="OL11" s="91"/>
      <c r="OM11" s="91"/>
      <c r="ON11" s="91"/>
      <c r="OO11" s="91"/>
      <c r="OP11" s="91"/>
      <c r="OQ11" s="91"/>
      <c r="OR11" s="91"/>
      <c r="OS11" s="91"/>
      <c r="OT11" s="91"/>
      <c r="OU11" s="91"/>
      <c r="OV11" s="91"/>
      <c r="OW11" s="91"/>
      <c r="OX11" s="91"/>
      <c r="OY11" s="91"/>
      <c r="OZ11" s="91"/>
      <c r="PA11" s="91"/>
      <c r="PB11" s="91"/>
      <c r="PC11" s="91"/>
      <c r="PD11" s="91"/>
      <c r="PE11" s="91"/>
      <c r="PF11" s="91"/>
      <c r="PG11" s="91"/>
      <c r="PH11" s="91"/>
      <c r="PI11" s="91"/>
      <c r="PJ11" s="91"/>
      <c r="PK11" s="91"/>
      <c r="PL11" s="91"/>
      <c r="PM11" s="91"/>
      <c r="PN11" s="91"/>
      <c r="PO11" s="91"/>
      <c r="PP11" s="91"/>
      <c r="PQ11" s="91"/>
      <c r="PR11" s="91"/>
      <c r="PS11" s="91"/>
      <c r="PT11" s="91"/>
      <c r="PU11" s="91"/>
      <c r="PV11" s="91"/>
      <c r="PW11" s="91"/>
      <c r="PX11" s="91"/>
      <c r="PY11" s="91"/>
      <c r="PZ11" s="91"/>
      <c r="QA11" s="91"/>
      <c r="QB11" s="91"/>
      <c r="QC11" s="91"/>
      <c r="QD11" s="91"/>
      <c r="QE11" s="91"/>
      <c r="QF11" s="91"/>
      <c r="QG11" s="91"/>
      <c r="QH11" s="91"/>
      <c r="QI11" s="91"/>
      <c r="QJ11" s="91"/>
      <c r="QK11" s="91"/>
      <c r="QL11" s="91"/>
      <c r="QM11" s="91"/>
      <c r="QN11" s="91"/>
      <c r="QO11" s="91"/>
      <c r="QP11" s="91"/>
      <c r="QQ11" s="91"/>
      <c r="QR11" s="91"/>
      <c r="QS11" s="91"/>
      <c r="QT11" s="91"/>
      <c r="QU11" s="91"/>
      <c r="QV11" s="91"/>
      <c r="QW11" s="91"/>
      <c r="QX11" s="91"/>
      <c r="QY11" s="91"/>
      <c r="QZ11" s="91"/>
      <c r="RA11" s="91"/>
      <c r="RB11" s="91"/>
      <c r="RC11" s="91"/>
      <c r="RD11" s="91"/>
      <c r="RE11" s="91"/>
      <c r="RF11" s="91"/>
      <c r="RG11" s="91"/>
      <c r="RH11" s="91"/>
      <c r="RI11" s="91"/>
      <c r="RJ11" s="91"/>
      <c r="RK11" s="91"/>
      <c r="RL11" s="91"/>
      <c r="RM11" s="91"/>
      <c r="RN11" s="91"/>
      <c r="RO11" s="91"/>
      <c r="RP11" s="91"/>
      <c r="RQ11" s="91"/>
      <c r="RR11" s="91"/>
      <c r="RS11" s="91"/>
      <c r="RT11" s="91"/>
      <c r="RU11" s="91"/>
      <c r="RV11" s="91"/>
      <c r="RW11" s="91"/>
      <c r="RX11" s="91"/>
      <c r="RY11" s="91"/>
      <c r="RZ11" s="91"/>
      <c r="SA11" s="91"/>
      <c r="SB11" s="91"/>
      <c r="SC11" s="91"/>
      <c r="SD11" s="91"/>
      <c r="SE11" s="91"/>
      <c r="SF11" s="91"/>
      <c r="SG11" s="91"/>
      <c r="SH11" s="91"/>
      <c r="SI11" s="91"/>
      <c r="SJ11" s="91"/>
      <c r="SK11" s="91"/>
      <c r="SL11" s="91"/>
      <c r="SM11" s="91"/>
      <c r="SN11" s="91"/>
      <c r="SO11" s="91"/>
      <c r="SP11" s="91"/>
      <c r="SQ11" s="91"/>
      <c r="SR11" s="91"/>
      <c r="SS11" s="91"/>
      <c r="ST11" s="91"/>
      <c r="SU11" s="91"/>
      <c r="SV11" s="91"/>
      <c r="SW11" s="91"/>
      <c r="SX11" s="91"/>
      <c r="SY11" s="91"/>
      <c r="SZ11" s="91"/>
      <c r="TA11" s="91"/>
      <c r="TB11" s="91"/>
      <c r="TC11" s="91"/>
      <c r="TD11" s="91"/>
      <c r="TE11" s="91"/>
      <c r="TF11" s="91"/>
      <c r="TG11" s="91"/>
      <c r="TH11" s="91"/>
      <c r="TI11" s="91"/>
      <c r="TJ11" s="91"/>
      <c r="TK11" s="91"/>
      <c r="TL11" s="91"/>
      <c r="TM11" s="91"/>
      <c r="TN11" s="91"/>
      <c r="TO11" s="91"/>
      <c r="TP11" s="91"/>
      <c r="TQ11" s="91"/>
      <c r="TR11" s="91"/>
      <c r="TS11" s="91"/>
      <c r="TT11" s="91"/>
      <c r="TU11" s="91"/>
      <c r="TV11" s="91"/>
      <c r="TW11" s="91"/>
      <c r="TX11" s="91"/>
      <c r="TY11" s="91"/>
      <c r="TZ11" s="91"/>
      <c r="UA11" s="91"/>
      <c r="UB11" s="91"/>
      <c r="UC11" s="91"/>
      <c r="UD11" s="91"/>
      <c r="UE11" s="91"/>
      <c r="UF11" s="91"/>
      <c r="UG11" s="91"/>
      <c r="UH11" s="91"/>
      <c r="UI11" s="91"/>
      <c r="UJ11" s="91"/>
      <c r="UK11" s="91"/>
      <c r="UL11" s="91"/>
      <c r="UM11" s="91"/>
      <c r="UN11" s="91"/>
      <c r="UO11" s="91"/>
      <c r="UP11" s="91"/>
      <c r="UQ11" s="91"/>
      <c r="UR11" s="91"/>
      <c r="US11" s="91"/>
      <c r="UT11" s="91"/>
      <c r="UU11" s="91"/>
      <c r="UV11" s="91"/>
      <c r="UW11" s="91"/>
      <c r="UX11" s="91"/>
      <c r="UY11" s="91"/>
      <c r="UZ11" s="91"/>
      <c r="VA11" s="91"/>
      <c r="VB11" s="91"/>
      <c r="VC11" s="91"/>
      <c r="VD11" s="91"/>
      <c r="VE11" s="91"/>
      <c r="VF11" s="91"/>
      <c r="VG11" s="91"/>
      <c r="VH11" s="91"/>
      <c r="VI11" s="91"/>
      <c r="VJ11" s="91"/>
      <c r="VK11" s="91"/>
      <c r="VL11" s="91"/>
      <c r="VM11" s="91"/>
      <c r="VN11" s="91"/>
      <c r="VO11" s="91"/>
      <c r="VP11" s="91"/>
      <c r="VQ11" s="91"/>
      <c r="VR11" s="91"/>
      <c r="VS11" s="91"/>
      <c r="VT11" s="91"/>
      <c r="VU11" s="91"/>
      <c r="VV11" s="91"/>
      <c r="VW11" s="91"/>
      <c r="VX11" s="91"/>
      <c r="VY11" s="91"/>
      <c r="VZ11" s="91"/>
      <c r="WA11" s="91"/>
      <c r="WB11" s="91"/>
      <c r="WC11" s="91"/>
      <c r="WD11" s="91"/>
      <c r="WE11" s="91"/>
      <c r="WF11" s="91"/>
      <c r="WG11" s="91"/>
      <c r="WH11" s="91"/>
      <c r="WI11" s="91"/>
      <c r="WJ11" s="91"/>
      <c r="WK11" s="91"/>
      <c r="WL11" s="91"/>
      <c r="WM11" s="91"/>
      <c r="WN11" s="91"/>
      <c r="WO11" s="91"/>
      <c r="WP11" s="91"/>
      <c r="WQ11" s="91"/>
      <c r="WR11" s="91"/>
      <c r="WS11" s="91"/>
      <c r="WT11" s="91"/>
      <c r="WU11" s="91"/>
      <c r="WV11" s="91"/>
      <c r="WW11" s="91"/>
      <c r="WX11" s="91"/>
      <c r="WY11" s="91"/>
      <c r="WZ11" s="91"/>
      <c r="XA11" s="91"/>
      <c r="XB11" s="91"/>
      <c r="XC11" s="91"/>
      <c r="XD11" s="91"/>
      <c r="XE11" s="91"/>
      <c r="XF11" s="91"/>
      <c r="XG11" s="91"/>
      <c r="XH11" s="91"/>
      <c r="XI11" s="91"/>
      <c r="XJ11" s="91"/>
      <c r="XK11" s="91"/>
      <c r="XL11" s="91"/>
      <c r="XM11" s="91"/>
      <c r="XN11" s="91"/>
      <c r="XO11" s="91"/>
      <c r="XP11" s="91"/>
      <c r="XQ11" s="91"/>
      <c r="XR11" s="91"/>
      <c r="XS11" s="91"/>
      <c r="XT11" s="91"/>
      <c r="XU11" s="91"/>
      <c r="XV11" s="91"/>
      <c r="XW11" s="91"/>
      <c r="XX11" s="91"/>
      <c r="XY11" s="91"/>
      <c r="XZ11" s="91"/>
      <c r="YA11" s="91"/>
      <c r="YB11" s="91"/>
      <c r="YC11" s="91"/>
      <c r="YD11" s="91"/>
      <c r="YE11" s="91"/>
      <c r="YF11" s="91"/>
      <c r="YG11" s="91"/>
      <c r="YH11" s="91"/>
      <c r="YI11" s="91"/>
      <c r="YJ11" s="91"/>
      <c r="YK11" s="91"/>
      <c r="YL11" s="91"/>
      <c r="YM11" s="91"/>
      <c r="YN11" s="91"/>
      <c r="YO11" s="91"/>
      <c r="YP11" s="91"/>
      <c r="YQ11" s="91"/>
      <c r="YR11" s="91"/>
      <c r="YS11" s="91"/>
      <c r="YT11" s="91"/>
      <c r="YU11" s="91"/>
      <c r="YV11" s="91"/>
      <c r="YW11" s="91"/>
      <c r="YX11" s="91"/>
      <c r="YY11" s="91"/>
      <c r="YZ11" s="91"/>
      <c r="ZA11" s="91"/>
      <c r="ZB11" s="91"/>
      <c r="ZC11" s="91"/>
      <c r="ZD11" s="91"/>
      <c r="ZE11" s="91"/>
      <c r="ZF11" s="91"/>
      <c r="ZG11" s="91"/>
      <c r="ZH11" s="91"/>
      <c r="ZI11" s="91"/>
      <c r="ZJ11" s="91"/>
      <c r="ZK11" s="91"/>
      <c r="ZL11" s="91"/>
      <c r="ZM11" s="91"/>
      <c r="ZN11" s="91"/>
      <c r="ZO11" s="91"/>
      <c r="ZP11" s="91"/>
      <c r="ZQ11" s="91"/>
      <c r="ZR11" s="91"/>
      <c r="ZS11" s="91"/>
      <c r="ZT11" s="91"/>
      <c r="ZU11" s="91"/>
      <c r="ZV11" s="91"/>
      <c r="ZW11" s="91"/>
      <c r="ZX11" s="91"/>
      <c r="ZY11" s="91"/>
      <c r="ZZ11" s="91"/>
      <c r="AAA11" s="91"/>
      <c r="AAB11" s="91"/>
      <c r="AAC11" s="91"/>
      <c r="AAD11" s="91"/>
      <c r="AAE11" s="91"/>
      <c r="AAF11" s="91"/>
      <c r="AAG11" s="91"/>
      <c r="AAH11" s="91"/>
      <c r="AAI11" s="91"/>
      <c r="AAJ11" s="91"/>
      <c r="AAK11" s="91"/>
      <c r="AAL11" s="91"/>
      <c r="AAM11" s="91"/>
      <c r="AAN11" s="91"/>
      <c r="AAO11" s="91"/>
      <c r="AAP11" s="91"/>
      <c r="AAQ11" s="91"/>
      <c r="AAR11" s="91"/>
      <c r="AAS11" s="91"/>
      <c r="AAT11" s="91"/>
      <c r="AAU11" s="91"/>
      <c r="AAV11" s="91"/>
      <c r="AAW11" s="91"/>
      <c r="AAX11" s="91"/>
      <c r="AAY11" s="91"/>
      <c r="AAZ11" s="91"/>
      <c r="ABA11" s="91"/>
      <c r="ABB11" s="91"/>
      <c r="ABC11" s="91"/>
      <c r="ABD11" s="91"/>
      <c r="ABE11" s="91"/>
      <c r="ABF11" s="91"/>
      <c r="ABG11" s="91"/>
      <c r="ABH11" s="91"/>
      <c r="ABI11" s="91"/>
      <c r="ABJ11" s="91"/>
      <c r="ABK11" s="91"/>
      <c r="ABL11" s="91"/>
      <c r="ABM11" s="91"/>
      <c r="ABN11" s="91"/>
      <c r="ABO11" s="91"/>
      <c r="ABP11" s="91"/>
      <c r="ABQ11" s="91"/>
      <c r="ABR11" s="91"/>
      <c r="ABS11" s="91"/>
      <c r="ABT11" s="91"/>
      <c r="ABU11" s="91"/>
      <c r="ABV11" s="91"/>
      <c r="ABW11" s="91"/>
      <c r="ABX11" s="91"/>
      <c r="ABY11" s="91"/>
      <c r="ABZ11" s="91"/>
      <c r="ACA11" s="91"/>
      <c r="ACB11" s="91"/>
      <c r="ACC11" s="91"/>
      <c r="ACD11" s="91"/>
      <c r="ACE11" s="91"/>
      <c r="ACF11" s="91"/>
      <c r="ACG11" s="91"/>
      <c r="ACH11" s="91"/>
      <c r="ACI11" s="91"/>
      <c r="ACJ11" s="91"/>
      <c r="ACK11" s="91"/>
      <c r="ACL11" s="91"/>
      <c r="ACM11" s="91"/>
      <c r="ACN11" s="91"/>
      <c r="ACO11" s="91"/>
      <c r="ACP11" s="91"/>
      <c r="ACQ11" s="91"/>
      <c r="ACR11" s="91"/>
      <c r="ACS11" s="91"/>
      <c r="ACT11" s="91"/>
      <c r="ACU11" s="91"/>
      <c r="ACV11" s="91"/>
      <c r="ACW11" s="91"/>
      <c r="ACX11" s="91"/>
      <c r="ACY11" s="91"/>
      <c r="ACZ11" s="91"/>
      <c r="ADA11" s="91"/>
      <c r="ADB11" s="91"/>
      <c r="ADC11" s="91"/>
      <c r="ADD11" s="91"/>
      <c r="ADE11" s="91"/>
      <c r="ADF11" s="91"/>
      <c r="ADG11" s="91"/>
      <c r="ADH11" s="91"/>
      <c r="ADI11" s="91"/>
      <c r="ADJ11" s="91"/>
      <c r="ADK11" s="91"/>
      <c r="ADL11" s="91"/>
      <c r="ADM11" s="91"/>
      <c r="ADN11" s="91"/>
      <c r="ADO11" s="91"/>
      <c r="ADP11" s="91"/>
      <c r="ADQ11" s="91"/>
      <c r="ADR11" s="91"/>
      <c r="ADS11" s="91"/>
      <c r="ADT11" s="91"/>
      <c r="ADU11" s="91"/>
      <c r="ADV11" s="91"/>
      <c r="ADW11" s="91"/>
      <c r="ADX11" s="91"/>
      <c r="ADY11" s="91"/>
      <c r="ADZ11" s="91"/>
      <c r="AEA11" s="91"/>
      <c r="AEB11" s="91"/>
      <c r="AEC11" s="91"/>
      <c r="AED11" s="91"/>
      <c r="AEE11" s="91"/>
      <c r="AEF11" s="91"/>
      <c r="AEG11" s="91"/>
      <c r="AEH11" s="91"/>
      <c r="AEI11" s="91"/>
      <c r="AEJ11" s="91"/>
      <c r="AEK11" s="91"/>
      <c r="AEL11" s="91"/>
      <c r="AEM11" s="91"/>
      <c r="AEN11" s="91"/>
      <c r="AEO11" s="91"/>
      <c r="AEP11" s="91"/>
      <c r="AEQ11" s="91"/>
      <c r="AER11" s="91"/>
      <c r="AES11" s="91"/>
      <c r="AET11" s="91"/>
      <c r="AEU11" s="91"/>
      <c r="AEV11" s="91"/>
      <c r="AEW11" s="91"/>
      <c r="AEX11" s="91"/>
      <c r="AEY11" s="91"/>
      <c r="AEZ11" s="91"/>
      <c r="AFA11" s="91"/>
      <c r="AFB11" s="91"/>
      <c r="AFC11" s="91"/>
      <c r="AFD11" s="91"/>
      <c r="AFE11" s="91"/>
      <c r="AFF11" s="91"/>
      <c r="AFG11" s="91"/>
      <c r="AFH11" s="91"/>
      <c r="AFI11" s="91"/>
      <c r="AFJ11" s="91"/>
      <c r="AFK11" s="91"/>
      <c r="AFL11" s="91"/>
      <c r="AFM11" s="91"/>
      <c r="AFN11" s="91"/>
      <c r="AFO11" s="91"/>
      <c r="AFP11" s="91"/>
      <c r="AFQ11" s="91"/>
      <c r="AFR11" s="91"/>
      <c r="AFS11" s="91"/>
      <c r="AFT11" s="91"/>
      <c r="AFU11" s="91"/>
      <c r="AFV11" s="91"/>
      <c r="AFW11" s="91"/>
      <c r="AFX11" s="91"/>
      <c r="AFY11" s="91"/>
      <c r="AFZ11" s="91"/>
      <c r="AGA11" s="91"/>
      <c r="AGB11" s="91"/>
      <c r="AGC11" s="91"/>
      <c r="AGD11" s="91"/>
      <c r="AGE11" s="91"/>
      <c r="AGF11" s="91"/>
      <c r="AGG11" s="91"/>
      <c r="AGH11" s="91"/>
      <c r="AGI11" s="91"/>
      <c r="AGJ11" s="91"/>
      <c r="AGK11" s="91"/>
      <c r="AGL11" s="91"/>
      <c r="AGM11" s="91"/>
      <c r="AGN11" s="91"/>
      <c r="AGO11" s="91"/>
      <c r="AGP11" s="91"/>
      <c r="AGQ11" s="91"/>
      <c r="AGR11" s="91"/>
      <c r="AGS11" s="91"/>
      <c r="AGT11" s="91"/>
      <c r="AGU11" s="91"/>
      <c r="AGV11" s="91"/>
      <c r="AGW11" s="91"/>
      <c r="AGX11" s="91"/>
      <c r="AGY11" s="91"/>
      <c r="AGZ11" s="91"/>
      <c r="AHA11" s="91"/>
      <c r="AHB11" s="91"/>
      <c r="AHC11" s="91"/>
      <c r="AHD11" s="91"/>
      <c r="AHE11" s="91"/>
      <c r="AHF11" s="91"/>
      <c r="AHG11" s="91"/>
      <c r="AHH11" s="91"/>
      <c r="AHI11" s="91"/>
      <c r="AHJ11" s="91"/>
      <c r="AHK11" s="91"/>
      <c r="AHL11" s="91"/>
      <c r="AHM11" s="91"/>
      <c r="AHN11" s="91"/>
      <c r="AHO11" s="91"/>
      <c r="AHP11" s="91"/>
      <c r="AHQ11" s="91"/>
      <c r="AHR11" s="91"/>
      <c r="AHS11" s="91"/>
      <c r="AHT11" s="91"/>
      <c r="AHU11" s="91"/>
      <c r="AHV11" s="91"/>
      <c r="AHW11" s="91"/>
      <c r="AHX11" s="91"/>
      <c r="AHY11" s="91"/>
      <c r="AHZ11" s="91"/>
      <c r="AIA11" s="91"/>
      <c r="AIB11" s="91"/>
      <c r="AIC11" s="91"/>
      <c r="AID11" s="91"/>
      <c r="AIE11" s="91"/>
      <c r="AIF11" s="91"/>
      <c r="AIG11" s="91"/>
      <c r="AIH11" s="91"/>
      <c r="AII11" s="91"/>
      <c r="AIJ11" s="91"/>
      <c r="AIK11" s="91"/>
      <c r="AIL11" s="91"/>
      <c r="AIM11" s="91"/>
      <c r="AIN11" s="91"/>
      <c r="AIO11" s="91"/>
      <c r="AIP11" s="91"/>
      <c r="AIQ11" s="91"/>
      <c r="AIR11" s="91"/>
      <c r="AIS11" s="91"/>
      <c r="AIT11" s="91"/>
      <c r="AIU11" s="91"/>
      <c r="AIV11" s="91"/>
      <c r="AIW11" s="91"/>
      <c r="AIX11" s="91"/>
      <c r="AIY11" s="91"/>
      <c r="AIZ11" s="91"/>
      <c r="AJA11" s="91"/>
      <c r="AJB11" s="91"/>
      <c r="AJC11" s="91"/>
      <c r="AJD11" s="91"/>
      <c r="AJE11" s="91"/>
      <c r="AJF11" s="91"/>
      <c r="AJG11" s="91"/>
      <c r="AJH11" s="91"/>
      <c r="AJI11" s="91"/>
      <c r="AJJ11" s="91"/>
      <c r="AJK11" s="91"/>
      <c r="AJL11" s="91"/>
      <c r="AJM11" s="91"/>
      <c r="AJN11" s="91"/>
      <c r="AJO11" s="91"/>
      <c r="AJP11" s="91"/>
      <c r="AJQ11" s="91"/>
      <c r="AJR11" s="91"/>
      <c r="AJS11" s="91"/>
      <c r="AJT11" s="91"/>
      <c r="AJU11" s="91"/>
      <c r="AJV11" s="91"/>
      <c r="AJW11" s="91"/>
      <c r="AJX11" s="91"/>
      <c r="AJY11" s="91"/>
      <c r="AJZ11" s="91"/>
      <c r="AKA11" s="91"/>
      <c r="AKB11" s="91"/>
      <c r="AKC11" s="91"/>
      <c r="AKD11" s="91"/>
      <c r="AKE11" s="91"/>
      <c r="AKF11" s="91"/>
      <c r="AKG11" s="91"/>
      <c r="AKH11" s="91"/>
      <c r="AKI11" s="91"/>
      <c r="AKJ11" s="91"/>
      <c r="AKK11" s="91"/>
      <c r="AKL11" s="91"/>
      <c r="AKM11" s="91"/>
      <c r="AKN11" s="91"/>
      <c r="AKO11" s="91"/>
      <c r="AKP11" s="91"/>
      <c r="AKQ11" s="91"/>
      <c r="AKR11" s="91"/>
      <c r="AKS11" s="91"/>
      <c r="AKT11" s="91"/>
      <c r="AKU11" s="91"/>
      <c r="AKV11" s="91"/>
      <c r="AKW11" s="91"/>
      <c r="AKX11" s="91"/>
      <c r="AKY11" s="91"/>
      <c r="AKZ11" s="91"/>
      <c r="ALA11" s="91"/>
      <c r="ALB11" s="91"/>
      <c r="ALC11" s="91"/>
      <c r="ALD11" s="91"/>
      <c r="ALE11" s="91"/>
      <c r="ALF11" s="91"/>
      <c r="ALG11" s="91"/>
      <c r="ALH11" s="91"/>
      <c r="ALI11" s="91"/>
      <c r="ALJ11" s="91"/>
      <c r="ALK11" s="91"/>
      <c r="ALL11" s="91"/>
      <c r="ALM11" s="91"/>
      <c r="ALN11" s="91"/>
      <c r="ALO11" s="91"/>
      <c r="ALP11" s="91"/>
      <c r="ALQ11" s="91"/>
      <c r="ALR11" s="91"/>
      <c r="ALS11" s="91"/>
      <c r="ALT11" s="91"/>
      <c r="ALU11" s="91"/>
      <c r="ALV11" s="91"/>
      <c r="ALW11" s="91"/>
      <c r="ALX11" s="91"/>
      <c r="ALY11" s="91"/>
      <c r="ALZ11" s="91"/>
      <c r="AMA11" s="91"/>
    </row>
    <row r="12" spans="1:1015" s="75" customFormat="1" ht="19.5" customHeight="1">
      <c r="A12" s="81" t="s">
        <v>163</v>
      </c>
      <c r="B12" s="82"/>
      <c r="C12" s="82"/>
      <c r="D12" s="83"/>
      <c r="E12" s="83"/>
      <c r="F12" s="83"/>
      <c r="G12" s="82">
        <v>1</v>
      </c>
      <c r="H12" s="84">
        <f t="shared" si="0"/>
        <v>1</v>
      </c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1"/>
      <c r="IU12" s="91"/>
      <c r="IV12" s="91"/>
      <c r="IW12" s="91"/>
      <c r="IX12" s="91"/>
      <c r="IY12" s="91"/>
      <c r="IZ12" s="91"/>
      <c r="JA12" s="91"/>
      <c r="JB12" s="91"/>
      <c r="JC12" s="91"/>
      <c r="JD12" s="91"/>
      <c r="JE12" s="91"/>
      <c r="JF12" s="91"/>
      <c r="JG12" s="91"/>
      <c r="JH12" s="91"/>
      <c r="JI12" s="91"/>
      <c r="JJ12" s="91"/>
      <c r="JK12" s="91"/>
      <c r="JL12" s="91"/>
      <c r="JM12" s="91"/>
      <c r="JN12" s="91"/>
      <c r="JO12" s="91"/>
      <c r="JP12" s="91"/>
      <c r="JQ12" s="91"/>
      <c r="JR12" s="91"/>
      <c r="JS12" s="91"/>
      <c r="JT12" s="91"/>
      <c r="JU12" s="91"/>
      <c r="JV12" s="91"/>
      <c r="JW12" s="91"/>
      <c r="JX12" s="91"/>
      <c r="JY12" s="91"/>
      <c r="JZ12" s="91"/>
      <c r="KA12" s="91"/>
      <c r="KB12" s="91"/>
      <c r="KC12" s="91"/>
      <c r="KD12" s="91"/>
      <c r="KE12" s="91"/>
      <c r="KF12" s="91"/>
      <c r="KG12" s="91"/>
      <c r="KH12" s="91"/>
      <c r="KI12" s="91"/>
      <c r="KJ12" s="91"/>
      <c r="KK12" s="91"/>
      <c r="KL12" s="91"/>
      <c r="KM12" s="91"/>
      <c r="KN12" s="91"/>
      <c r="KO12" s="91"/>
      <c r="KP12" s="91"/>
      <c r="KQ12" s="91"/>
      <c r="KR12" s="91"/>
      <c r="KS12" s="91"/>
      <c r="KT12" s="91"/>
      <c r="KU12" s="91"/>
      <c r="KV12" s="91"/>
      <c r="KW12" s="91"/>
      <c r="KX12" s="91"/>
      <c r="KY12" s="91"/>
      <c r="KZ12" s="91"/>
      <c r="LA12" s="91"/>
      <c r="LB12" s="91"/>
      <c r="LC12" s="91"/>
      <c r="LD12" s="91"/>
      <c r="LE12" s="91"/>
      <c r="LF12" s="91"/>
      <c r="LG12" s="91"/>
      <c r="LH12" s="91"/>
      <c r="LI12" s="91"/>
      <c r="LJ12" s="91"/>
      <c r="LK12" s="91"/>
      <c r="LL12" s="91"/>
      <c r="LM12" s="91"/>
      <c r="LN12" s="91"/>
      <c r="LO12" s="91"/>
      <c r="LP12" s="91"/>
      <c r="LQ12" s="91"/>
      <c r="LR12" s="91"/>
      <c r="LS12" s="91"/>
      <c r="LT12" s="91"/>
      <c r="LU12" s="91"/>
      <c r="LV12" s="91"/>
      <c r="LW12" s="91"/>
      <c r="LX12" s="91"/>
      <c r="LY12" s="91"/>
      <c r="LZ12" s="91"/>
      <c r="MA12" s="91"/>
      <c r="MB12" s="91"/>
      <c r="MC12" s="91"/>
      <c r="MD12" s="91"/>
      <c r="ME12" s="91"/>
      <c r="MF12" s="91"/>
      <c r="MG12" s="91"/>
      <c r="MH12" s="91"/>
      <c r="MI12" s="91"/>
      <c r="MJ12" s="91"/>
      <c r="MK12" s="91"/>
      <c r="ML12" s="91"/>
      <c r="MM12" s="91"/>
      <c r="MN12" s="91"/>
      <c r="MO12" s="91"/>
      <c r="MP12" s="91"/>
      <c r="MQ12" s="91"/>
      <c r="MR12" s="91"/>
      <c r="MS12" s="91"/>
      <c r="MT12" s="91"/>
      <c r="MU12" s="91"/>
      <c r="MV12" s="91"/>
      <c r="MW12" s="91"/>
      <c r="MX12" s="91"/>
      <c r="MY12" s="91"/>
      <c r="MZ12" s="91"/>
      <c r="NA12" s="91"/>
      <c r="NB12" s="91"/>
      <c r="NC12" s="91"/>
      <c r="ND12" s="91"/>
      <c r="NE12" s="91"/>
      <c r="NF12" s="91"/>
      <c r="NG12" s="91"/>
      <c r="NH12" s="91"/>
      <c r="NI12" s="91"/>
      <c r="NJ12" s="91"/>
      <c r="NK12" s="91"/>
      <c r="NL12" s="91"/>
      <c r="NM12" s="91"/>
      <c r="NN12" s="91"/>
      <c r="NO12" s="91"/>
      <c r="NP12" s="91"/>
      <c r="NQ12" s="91"/>
      <c r="NR12" s="91"/>
      <c r="NS12" s="91"/>
      <c r="NT12" s="91"/>
      <c r="NU12" s="91"/>
      <c r="NV12" s="91"/>
      <c r="NW12" s="91"/>
      <c r="NX12" s="91"/>
      <c r="NY12" s="91"/>
      <c r="NZ12" s="91"/>
      <c r="OA12" s="91"/>
      <c r="OB12" s="91"/>
      <c r="OC12" s="91"/>
      <c r="OD12" s="91"/>
      <c r="OE12" s="91"/>
      <c r="OF12" s="91"/>
      <c r="OG12" s="91"/>
      <c r="OH12" s="91"/>
      <c r="OI12" s="91"/>
      <c r="OJ12" s="91"/>
      <c r="OK12" s="91"/>
      <c r="OL12" s="91"/>
      <c r="OM12" s="91"/>
      <c r="ON12" s="91"/>
      <c r="OO12" s="91"/>
      <c r="OP12" s="91"/>
      <c r="OQ12" s="91"/>
      <c r="OR12" s="91"/>
      <c r="OS12" s="91"/>
      <c r="OT12" s="91"/>
      <c r="OU12" s="91"/>
      <c r="OV12" s="91"/>
      <c r="OW12" s="91"/>
      <c r="OX12" s="91"/>
      <c r="OY12" s="91"/>
      <c r="OZ12" s="91"/>
      <c r="PA12" s="91"/>
      <c r="PB12" s="91"/>
      <c r="PC12" s="91"/>
      <c r="PD12" s="91"/>
      <c r="PE12" s="91"/>
      <c r="PF12" s="91"/>
      <c r="PG12" s="91"/>
      <c r="PH12" s="91"/>
      <c r="PI12" s="91"/>
      <c r="PJ12" s="91"/>
      <c r="PK12" s="91"/>
      <c r="PL12" s="91"/>
      <c r="PM12" s="91"/>
      <c r="PN12" s="91"/>
      <c r="PO12" s="91"/>
      <c r="PP12" s="91"/>
      <c r="PQ12" s="91"/>
      <c r="PR12" s="91"/>
      <c r="PS12" s="91"/>
      <c r="PT12" s="91"/>
      <c r="PU12" s="91"/>
      <c r="PV12" s="91"/>
      <c r="PW12" s="91"/>
      <c r="PX12" s="91"/>
      <c r="PY12" s="91"/>
      <c r="PZ12" s="91"/>
      <c r="QA12" s="91"/>
      <c r="QB12" s="91"/>
      <c r="QC12" s="91"/>
      <c r="QD12" s="91"/>
      <c r="QE12" s="91"/>
      <c r="QF12" s="91"/>
      <c r="QG12" s="91"/>
      <c r="QH12" s="91"/>
      <c r="QI12" s="91"/>
      <c r="QJ12" s="91"/>
      <c r="QK12" s="91"/>
      <c r="QL12" s="91"/>
      <c r="QM12" s="91"/>
      <c r="QN12" s="91"/>
      <c r="QO12" s="91"/>
      <c r="QP12" s="91"/>
      <c r="QQ12" s="91"/>
      <c r="QR12" s="91"/>
      <c r="QS12" s="91"/>
      <c r="QT12" s="91"/>
      <c r="QU12" s="91"/>
      <c r="QV12" s="91"/>
      <c r="QW12" s="91"/>
      <c r="QX12" s="91"/>
      <c r="QY12" s="91"/>
      <c r="QZ12" s="91"/>
      <c r="RA12" s="91"/>
      <c r="RB12" s="91"/>
      <c r="RC12" s="91"/>
      <c r="RD12" s="91"/>
      <c r="RE12" s="91"/>
      <c r="RF12" s="91"/>
      <c r="RG12" s="91"/>
      <c r="RH12" s="91"/>
      <c r="RI12" s="91"/>
      <c r="RJ12" s="91"/>
      <c r="RK12" s="91"/>
      <c r="RL12" s="91"/>
      <c r="RM12" s="91"/>
      <c r="RN12" s="91"/>
      <c r="RO12" s="91"/>
      <c r="RP12" s="91"/>
      <c r="RQ12" s="91"/>
      <c r="RR12" s="91"/>
      <c r="RS12" s="91"/>
      <c r="RT12" s="91"/>
      <c r="RU12" s="91"/>
      <c r="RV12" s="91"/>
      <c r="RW12" s="91"/>
      <c r="RX12" s="91"/>
      <c r="RY12" s="91"/>
      <c r="RZ12" s="91"/>
      <c r="SA12" s="91"/>
      <c r="SB12" s="91"/>
      <c r="SC12" s="91"/>
      <c r="SD12" s="91"/>
      <c r="SE12" s="91"/>
      <c r="SF12" s="91"/>
      <c r="SG12" s="91"/>
      <c r="SH12" s="91"/>
      <c r="SI12" s="91"/>
      <c r="SJ12" s="91"/>
      <c r="SK12" s="91"/>
      <c r="SL12" s="91"/>
      <c r="SM12" s="91"/>
      <c r="SN12" s="91"/>
      <c r="SO12" s="91"/>
      <c r="SP12" s="91"/>
      <c r="SQ12" s="91"/>
      <c r="SR12" s="91"/>
      <c r="SS12" s="91"/>
      <c r="ST12" s="91"/>
      <c r="SU12" s="91"/>
      <c r="SV12" s="91"/>
      <c r="SW12" s="91"/>
      <c r="SX12" s="91"/>
      <c r="SY12" s="91"/>
      <c r="SZ12" s="91"/>
      <c r="TA12" s="91"/>
      <c r="TB12" s="91"/>
      <c r="TC12" s="91"/>
      <c r="TD12" s="91"/>
      <c r="TE12" s="91"/>
      <c r="TF12" s="91"/>
      <c r="TG12" s="91"/>
      <c r="TH12" s="91"/>
      <c r="TI12" s="91"/>
      <c r="TJ12" s="91"/>
      <c r="TK12" s="91"/>
      <c r="TL12" s="91"/>
      <c r="TM12" s="91"/>
      <c r="TN12" s="91"/>
      <c r="TO12" s="91"/>
      <c r="TP12" s="91"/>
      <c r="TQ12" s="91"/>
      <c r="TR12" s="91"/>
      <c r="TS12" s="91"/>
      <c r="TT12" s="91"/>
      <c r="TU12" s="91"/>
      <c r="TV12" s="91"/>
      <c r="TW12" s="91"/>
      <c r="TX12" s="91"/>
      <c r="TY12" s="91"/>
      <c r="TZ12" s="91"/>
      <c r="UA12" s="91"/>
      <c r="UB12" s="91"/>
      <c r="UC12" s="91"/>
      <c r="UD12" s="91"/>
      <c r="UE12" s="91"/>
      <c r="UF12" s="91"/>
      <c r="UG12" s="91"/>
      <c r="UH12" s="91"/>
      <c r="UI12" s="91"/>
      <c r="UJ12" s="91"/>
      <c r="UK12" s="91"/>
      <c r="UL12" s="91"/>
      <c r="UM12" s="91"/>
      <c r="UN12" s="91"/>
      <c r="UO12" s="91"/>
      <c r="UP12" s="91"/>
      <c r="UQ12" s="91"/>
      <c r="UR12" s="91"/>
      <c r="US12" s="91"/>
      <c r="UT12" s="91"/>
      <c r="UU12" s="91"/>
      <c r="UV12" s="91"/>
      <c r="UW12" s="91"/>
      <c r="UX12" s="91"/>
      <c r="UY12" s="91"/>
      <c r="UZ12" s="91"/>
      <c r="VA12" s="91"/>
      <c r="VB12" s="91"/>
      <c r="VC12" s="91"/>
      <c r="VD12" s="91"/>
      <c r="VE12" s="91"/>
      <c r="VF12" s="91"/>
      <c r="VG12" s="91"/>
      <c r="VH12" s="91"/>
      <c r="VI12" s="91"/>
      <c r="VJ12" s="91"/>
      <c r="VK12" s="91"/>
      <c r="VL12" s="91"/>
      <c r="VM12" s="91"/>
      <c r="VN12" s="91"/>
      <c r="VO12" s="91"/>
      <c r="VP12" s="91"/>
      <c r="VQ12" s="91"/>
      <c r="VR12" s="91"/>
      <c r="VS12" s="91"/>
      <c r="VT12" s="91"/>
      <c r="VU12" s="91"/>
      <c r="VV12" s="91"/>
      <c r="VW12" s="91"/>
      <c r="VX12" s="91"/>
      <c r="VY12" s="91"/>
      <c r="VZ12" s="91"/>
      <c r="WA12" s="91"/>
      <c r="WB12" s="91"/>
      <c r="WC12" s="91"/>
      <c r="WD12" s="91"/>
      <c r="WE12" s="91"/>
      <c r="WF12" s="91"/>
      <c r="WG12" s="91"/>
      <c r="WH12" s="91"/>
      <c r="WI12" s="91"/>
      <c r="WJ12" s="91"/>
      <c r="WK12" s="91"/>
      <c r="WL12" s="91"/>
      <c r="WM12" s="91"/>
      <c r="WN12" s="91"/>
      <c r="WO12" s="91"/>
      <c r="WP12" s="91"/>
      <c r="WQ12" s="91"/>
      <c r="WR12" s="91"/>
      <c r="WS12" s="91"/>
      <c r="WT12" s="91"/>
      <c r="WU12" s="91"/>
      <c r="WV12" s="91"/>
      <c r="WW12" s="91"/>
      <c r="WX12" s="91"/>
      <c r="WY12" s="91"/>
      <c r="WZ12" s="91"/>
      <c r="XA12" s="91"/>
      <c r="XB12" s="91"/>
      <c r="XC12" s="91"/>
      <c r="XD12" s="91"/>
      <c r="XE12" s="91"/>
      <c r="XF12" s="91"/>
      <c r="XG12" s="91"/>
      <c r="XH12" s="91"/>
      <c r="XI12" s="91"/>
      <c r="XJ12" s="91"/>
      <c r="XK12" s="91"/>
      <c r="XL12" s="91"/>
      <c r="XM12" s="91"/>
      <c r="XN12" s="91"/>
      <c r="XO12" s="91"/>
      <c r="XP12" s="91"/>
      <c r="XQ12" s="91"/>
      <c r="XR12" s="91"/>
      <c r="XS12" s="91"/>
      <c r="XT12" s="91"/>
      <c r="XU12" s="91"/>
      <c r="XV12" s="91"/>
      <c r="XW12" s="91"/>
      <c r="XX12" s="91"/>
      <c r="XY12" s="91"/>
      <c r="XZ12" s="91"/>
      <c r="YA12" s="91"/>
      <c r="YB12" s="91"/>
      <c r="YC12" s="91"/>
      <c r="YD12" s="91"/>
      <c r="YE12" s="91"/>
      <c r="YF12" s="91"/>
      <c r="YG12" s="91"/>
      <c r="YH12" s="91"/>
      <c r="YI12" s="91"/>
      <c r="YJ12" s="91"/>
      <c r="YK12" s="91"/>
      <c r="YL12" s="91"/>
      <c r="YM12" s="91"/>
      <c r="YN12" s="91"/>
      <c r="YO12" s="91"/>
      <c r="YP12" s="91"/>
      <c r="YQ12" s="91"/>
      <c r="YR12" s="91"/>
      <c r="YS12" s="91"/>
      <c r="YT12" s="91"/>
      <c r="YU12" s="91"/>
      <c r="YV12" s="91"/>
      <c r="YW12" s="91"/>
      <c r="YX12" s="91"/>
      <c r="YY12" s="91"/>
      <c r="YZ12" s="91"/>
      <c r="ZA12" s="91"/>
      <c r="ZB12" s="91"/>
      <c r="ZC12" s="91"/>
      <c r="ZD12" s="91"/>
      <c r="ZE12" s="91"/>
      <c r="ZF12" s="91"/>
      <c r="ZG12" s="91"/>
      <c r="ZH12" s="91"/>
      <c r="ZI12" s="91"/>
      <c r="ZJ12" s="91"/>
      <c r="ZK12" s="91"/>
      <c r="ZL12" s="91"/>
      <c r="ZM12" s="91"/>
      <c r="ZN12" s="91"/>
      <c r="ZO12" s="91"/>
      <c r="ZP12" s="91"/>
      <c r="ZQ12" s="91"/>
      <c r="ZR12" s="91"/>
      <c r="ZS12" s="91"/>
      <c r="ZT12" s="91"/>
      <c r="ZU12" s="91"/>
      <c r="ZV12" s="91"/>
      <c r="ZW12" s="91"/>
      <c r="ZX12" s="91"/>
      <c r="ZY12" s="91"/>
      <c r="ZZ12" s="91"/>
      <c r="AAA12" s="91"/>
      <c r="AAB12" s="91"/>
      <c r="AAC12" s="91"/>
      <c r="AAD12" s="91"/>
      <c r="AAE12" s="91"/>
      <c r="AAF12" s="91"/>
      <c r="AAG12" s="91"/>
      <c r="AAH12" s="91"/>
      <c r="AAI12" s="91"/>
      <c r="AAJ12" s="91"/>
      <c r="AAK12" s="91"/>
      <c r="AAL12" s="91"/>
      <c r="AAM12" s="91"/>
      <c r="AAN12" s="91"/>
      <c r="AAO12" s="91"/>
      <c r="AAP12" s="91"/>
      <c r="AAQ12" s="91"/>
      <c r="AAR12" s="91"/>
      <c r="AAS12" s="91"/>
      <c r="AAT12" s="91"/>
      <c r="AAU12" s="91"/>
      <c r="AAV12" s="91"/>
      <c r="AAW12" s="91"/>
      <c r="AAX12" s="91"/>
      <c r="AAY12" s="91"/>
      <c r="AAZ12" s="91"/>
      <c r="ABA12" s="91"/>
      <c r="ABB12" s="91"/>
      <c r="ABC12" s="91"/>
      <c r="ABD12" s="91"/>
      <c r="ABE12" s="91"/>
      <c r="ABF12" s="91"/>
      <c r="ABG12" s="91"/>
      <c r="ABH12" s="91"/>
      <c r="ABI12" s="91"/>
      <c r="ABJ12" s="91"/>
      <c r="ABK12" s="91"/>
      <c r="ABL12" s="91"/>
      <c r="ABM12" s="91"/>
      <c r="ABN12" s="91"/>
      <c r="ABO12" s="91"/>
      <c r="ABP12" s="91"/>
      <c r="ABQ12" s="91"/>
      <c r="ABR12" s="91"/>
      <c r="ABS12" s="91"/>
      <c r="ABT12" s="91"/>
      <c r="ABU12" s="91"/>
      <c r="ABV12" s="91"/>
      <c r="ABW12" s="91"/>
      <c r="ABX12" s="91"/>
      <c r="ABY12" s="91"/>
      <c r="ABZ12" s="91"/>
      <c r="ACA12" s="91"/>
      <c r="ACB12" s="91"/>
      <c r="ACC12" s="91"/>
      <c r="ACD12" s="91"/>
      <c r="ACE12" s="91"/>
      <c r="ACF12" s="91"/>
      <c r="ACG12" s="91"/>
      <c r="ACH12" s="91"/>
      <c r="ACI12" s="91"/>
      <c r="ACJ12" s="91"/>
      <c r="ACK12" s="91"/>
      <c r="ACL12" s="91"/>
      <c r="ACM12" s="91"/>
      <c r="ACN12" s="91"/>
      <c r="ACO12" s="91"/>
      <c r="ACP12" s="91"/>
      <c r="ACQ12" s="91"/>
      <c r="ACR12" s="91"/>
      <c r="ACS12" s="91"/>
      <c r="ACT12" s="91"/>
      <c r="ACU12" s="91"/>
      <c r="ACV12" s="91"/>
      <c r="ACW12" s="91"/>
      <c r="ACX12" s="91"/>
      <c r="ACY12" s="91"/>
      <c r="ACZ12" s="91"/>
      <c r="ADA12" s="91"/>
      <c r="ADB12" s="91"/>
      <c r="ADC12" s="91"/>
      <c r="ADD12" s="91"/>
      <c r="ADE12" s="91"/>
      <c r="ADF12" s="91"/>
      <c r="ADG12" s="91"/>
      <c r="ADH12" s="91"/>
      <c r="ADI12" s="91"/>
      <c r="ADJ12" s="91"/>
      <c r="ADK12" s="91"/>
      <c r="ADL12" s="91"/>
      <c r="ADM12" s="91"/>
      <c r="ADN12" s="91"/>
      <c r="ADO12" s="91"/>
      <c r="ADP12" s="91"/>
      <c r="ADQ12" s="91"/>
      <c r="ADR12" s="91"/>
      <c r="ADS12" s="91"/>
      <c r="ADT12" s="91"/>
      <c r="ADU12" s="91"/>
      <c r="ADV12" s="91"/>
      <c r="ADW12" s="91"/>
      <c r="ADX12" s="91"/>
      <c r="ADY12" s="91"/>
      <c r="ADZ12" s="91"/>
      <c r="AEA12" s="91"/>
      <c r="AEB12" s="91"/>
      <c r="AEC12" s="91"/>
      <c r="AED12" s="91"/>
      <c r="AEE12" s="91"/>
      <c r="AEF12" s="91"/>
      <c r="AEG12" s="91"/>
      <c r="AEH12" s="91"/>
      <c r="AEI12" s="91"/>
      <c r="AEJ12" s="91"/>
      <c r="AEK12" s="91"/>
      <c r="AEL12" s="91"/>
      <c r="AEM12" s="91"/>
      <c r="AEN12" s="91"/>
      <c r="AEO12" s="91"/>
      <c r="AEP12" s="91"/>
      <c r="AEQ12" s="91"/>
      <c r="AER12" s="91"/>
      <c r="AES12" s="91"/>
      <c r="AET12" s="91"/>
      <c r="AEU12" s="91"/>
      <c r="AEV12" s="91"/>
      <c r="AEW12" s="91"/>
      <c r="AEX12" s="91"/>
      <c r="AEY12" s="91"/>
      <c r="AEZ12" s="91"/>
      <c r="AFA12" s="91"/>
      <c r="AFB12" s="91"/>
      <c r="AFC12" s="91"/>
      <c r="AFD12" s="91"/>
      <c r="AFE12" s="91"/>
      <c r="AFF12" s="91"/>
      <c r="AFG12" s="91"/>
      <c r="AFH12" s="91"/>
      <c r="AFI12" s="91"/>
      <c r="AFJ12" s="91"/>
      <c r="AFK12" s="91"/>
      <c r="AFL12" s="91"/>
      <c r="AFM12" s="91"/>
      <c r="AFN12" s="91"/>
      <c r="AFO12" s="91"/>
      <c r="AFP12" s="91"/>
      <c r="AFQ12" s="91"/>
      <c r="AFR12" s="91"/>
      <c r="AFS12" s="91"/>
      <c r="AFT12" s="91"/>
      <c r="AFU12" s="91"/>
      <c r="AFV12" s="91"/>
      <c r="AFW12" s="91"/>
      <c r="AFX12" s="91"/>
      <c r="AFY12" s="91"/>
      <c r="AFZ12" s="91"/>
      <c r="AGA12" s="91"/>
      <c r="AGB12" s="91"/>
      <c r="AGC12" s="91"/>
      <c r="AGD12" s="91"/>
      <c r="AGE12" s="91"/>
      <c r="AGF12" s="91"/>
      <c r="AGG12" s="91"/>
      <c r="AGH12" s="91"/>
      <c r="AGI12" s="91"/>
      <c r="AGJ12" s="91"/>
      <c r="AGK12" s="91"/>
      <c r="AGL12" s="91"/>
      <c r="AGM12" s="91"/>
      <c r="AGN12" s="91"/>
      <c r="AGO12" s="91"/>
      <c r="AGP12" s="91"/>
      <c r="AGQ12" s="91"/>
      <c r="AGR12" s="91"/>
      <c r="AGS12" s="91"/>
      <c r="AGT12" s="91"/>
      <c r="AGU12" s="91"/>
      <c r="AGV12" s="91"/>
      <c r="AGW12" s="91"/>
      <c r="AGX12" s="91"/>
      <c r="AGY12" s="91"/>
      <c r="AGZ12" s="91"/>
      <c r="AHA12" s="91"/>
      <c r="AHB12" s="91"/>
      <c r="AHC12" s="91"/>
      <c r="AHD12" s="91"/>
      <c r="AHE12" s="91"/>
      <c r="AHF12" s="91"/>
      <c r="AHG12" s="91"/>
      <c r="AHH12" s="91"/>
      <c r="AHI12" s="91"/>
      <c r="AHJ12" s="91"/>
      <c r="AHK12" s="91"/>
      <c r="AHL12" s="91"/>
      <c r="AHM12" s="91"/>
      <c r="AHN12" s="91"/>
      <c r="AHO12" s="91"/>
      <c r="AHP12" s="91"/>
      <c r="AHQ12" s="91"/>
      <c r="AHR12" s="91"/>
      <c r="AHS12" s="91"/>
      <c r="AHT12" s="91"/>
      <c r="AHU12" s="91"/>
      <c r="AHV12" s="91"/>
      <c r="AHW12" s="91"/>
      <c r="AHX12" s="91"/>
      <c r="AHY12" s="91"/>
      <c r="AHZ12" s="91"/>
      <c r="AIA12" s="91"/>
      <c r="AIB12" s="91"/>
      <c r="AIC12" s="91"/>
      <c r="AID12" s="91"/>
      <c r="AIE12" s="91"/>
      <c r="AIF12" s="91"/>
      <c r="AIG12" s="91"/>
      <c r="AIH12" s="91"/>
      <c r="AII12" s="91"/>
      <c r="AIJ12" s="91"/>
      <c r="AIK12" s="91"/>
      <c r="AIL12" s="91"/>
      <c r="AIM12" s="91"/>
      <c r="AIN12" s="91"/>
      <c r="AIO12" s="91"/>
      <c r="AIP12" s="91"/>
      <c r="AIQ12" s="91"/>
      <c r="AIR12" s="91"/>
      <c r="AIS12" s="91"/>
      <c r="AIT12" s="91"/>
      <c r="AIU12" s="91"/>
      <c r="AIV12" s="91"/>
      <c r="AIW12" s="91"/>
      <c r="AIX12" s="91"/>
      <c r="AIY12" s="91"/>
      <c r="AIZ12" s="91"/>
      <c r="AJA12" s="91"/>
      <c r="AJB12" s="91"/>
      <c r="AJC12" s="91"/>
      <c r="AJD12" s="91"/>
      <c r="AJE12" s="91"/>
      <c r="AJF12" s="91"/>
      <c r="AJG12" s="91"/>
      <c r="AJH12" s="91"/>
      <c r="AJI12" s="91"/>
      <c r="AJJ12" s="91"/>
      <c r="AJK12" s="91"/>
      <c r="AJL12" s="91"/>
      <c r="AJM12" s="91"/>
      <c r="AJN12" s="91"/>
      <c r="AJO12" s="91"/>
      <c r="AJP12" s="91"/>
      <c r="AJQ12" s="91"/>
      <c r="AJR12" s="91"/>
      <c r="AJS12" s="91"/>
      <c r="AJT12" s="91"/>
      <c r="AJU12" s="91"/>
      <c r="AJV12" s="91"/>
      <c r="AJW12" s="91"/>
      <c r="AJX12" s="91"/>
      <c r="AJY12" s="91"/>
      <c r="AJZ12" s="91"/>
      <c r="AKA12" s="91"/>
      <c r="AKB12" s="91"/>
      <c r="AKC12" s="91"/>
      <c r="AKD12" s="91"/>
      <c r="AKE12" s="91"/>
      <c r="AKF12" s="91"/>
      <c r="AKG12" s="91"/>
      <c r="AKH12" s="91"/>
      <c r="AKI12" s="91"/>
      <c r="AKJ12" s="91"/>
      <c r="AKK12" s="91"/>
      <c r="AKL12" s="91"/>
      <c r="AKM12" s="91"/>
      <c r="AKN12" s="91"/>
      <c r="AKO12" s="91"/>
      <c r="AKP12" s="91"/>
      <c r="AKQ12" s="91"/>
      <c r="AKR12" s="91"/>
      <c r="AKS12" s="91"/>
      <c r="AKT12" s="91"/>
      <c r="AKU12" s="91"/>
      <c r="AKV12" s="91"/>
      <c r="AKW12" s="91"/>
      <c r="AKX12" s="91"/>
      <c r="AKY12" s="91"/>
      <c r="AKZ12" s="91"/>
      <c r="ALA12" s="91"/>
      <c r="ALB12" s="91"/>
      <c r="ALC12" s="91"/>
      <c r="ALD12" s="91"/>
      <c r="ALE12" s="91"/>
      <c r="ALF12" s="91"/>
      <c r="ALG12" s="91"/>
      <c r="ALH12" s="91"/>
      <c r="ALI12" s="91"/>
      <c r="ALJ12" s="91"/>
      <c r="ALK12" s="91"/>
      <c r="ALL12" s="91"/>
      <c r="ALM12" s="91"/>
      <c r="ALN12" s="91"/>
      <c r="ALO12" s="91"/>
      <c r="ALP12" s="91"/>
      <c r="ALQ12" s="91"/>
      <c r="ALR12" s="91"/>
      <c r="ALS12" s="91"/>
      <c r="ALT12" s="91"/>
      <c r="ALU12" s="91"/>
      <c r="ALV12" s="91"/>
      <c r="ALW12" s="91"/>
      <c r="ALX12" s="91"/>
      <c r="ALY12" s="91"/>
      <c r="ALZ12" s="91"/>
      <c r="AMA12" s="91"/>
    </row>
    <row r="13" spans="1:1015" s="75" customFormat="1" ht="19.5" customHeight="1">
      <c r="A13" s="81" t="s">
        <v>459</v>
      </c>
      <c r="B13" s="82"/>
      <c r="C13" s="82"/>
      <c r="D13" s="83"/>
      <c r="E13" s="83"/>
      <c r="F13" s="83"/>
      <c r="G13" s="82">
        <f>3+3+3+3</f>
        <v>12</v>
      </c>
      <c r="H13" s="84">
        <f t="shared" si="0"/>
        <v>12</v>
      </c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1"/>
      <c r="IU13" s="91"/>
      <c r="IV13" s="91"/>
      <c r="IW13" s="91"/>
      <c r="IX13" s="91"/>
      <c r="IY13" s="91"/>
      <c r="IZ13" s="91"/>
      <c r="JA13" s="91"/>
      <c r="JB13" s="91"/>
      <c r="JC13" s="91"/>
      <c r="JD13" s="91"/>
      <c r="JE13" s="91"/>
      <c r="JF13" s="91"/>
      <c r="JG13" s="91"/>
      <c r="JH13" s="91"/>
      <c r="JI13" s="91"/>
      <c r="JJ13" s="91"/>
      <c r="JK13" s="91"/>
      <c r="JL13" s="91"/>
      <c r="JM13" s="91"/>
      <c r="JN13" s="91"/>
      <c r="JO13" s="91"/>
      <c r="JP13" s="91"/>
      <c r="JQ13" s="91"/>
      <c r="JR13" s="91"/>
      <c r="JS13" s="91"/>
      <c r="JT13" s="91"/>
      <c r="JU13" s="91"/>
      <c r="JV13" s="91"/>
      <c r="JW13" s="91"/>
      <c r="JX13" s="91"/>
      <c r="JY13" s="91"/>
      <c r="JZ13" s="91"/>
      <c r="KA13" s="91"/>
      <c r="KB13" s="91"/>
      <c r="KC13" s="91"/>
      <c r="KD13" s="91"/>
      <c r="KE13" s="91"/>
      <c r="KF13" s="91"/>
      <c r="KG13" s="91"/>
      <c r="KH13" s="91"/>
      <c r="KI13" s="91"/>
      <c r="KJ13" s="91"/>
      <c r="KK13" s="91"/>
      <c r="KL13" s="91"/>
      <c r="KM13" s="91"/>
      <c r="KN13" s="91"/>
      <c r="KO13" s="91"/>
      <c r="KP13" s="91"/>
      <c r="KQ13" s="91"/>
      <c r="KR13" s="91"/>
      <c r="KS13" s="91"/>
      <c r="KT13" s="91"/>
      <c r="KU13" s="91"/>
      <c r="KV13" s="91"/>
      <c r="KW13" s="91"/>
      <c r="KX13" s="91"/>
      <c r="KY13" s="91"/>
      <c r="KZ13" s="91"/>
      <c r="LA13" s="91"/>
      <c r="LB13" s="91"/>
      <c r="LC13" s="91"/>
      <c r="LD13" s="91"/>
      <c r="LE13" s="91"/>
      <c r="LF13" s="91"/>
      <c r="LG13" s="91"/>
      <c r="LH13" s="91"/>
      <c r="LI13" s="91"/>
      <c r="LJ13" s="91"/>
      <c r="LK13" s="91"/>
      <c r="LL13" s="91"/>
      <c r="LM13" s="91"/>
      <c r="LN13" s="91"/>
      <c r="LO13" s="91"/>
      <c r="LP13" s="91"/>
      <c r="LQ13" s="91"/>
      <c r="LR13" s="91"/>
      <c r="LS13" s="91"/>
      <c r="LT13" s="91"/>
      <c r="LU13" s="91"/>
      <c r="LV13" s="91"/>
      <c r="LW13" s="91"/>
      <c r="LX13" s="91"/>
      <c r="LY13" s="91"/>
      <c r="LZ13" s="91"/>
      <c r="MA13" s="91"/>
      <c r="MB13" s="91"/>
      <c r="MC13" s="91"/>
      <c r="MD13" s="91"/>
      <c r="ME13" s="91"/>
      <c r="MF13" s="91"/>
      <c r="MG13" s="91"/>
      <c r="MH13" s="91"/>
      <c r="MI13" s="91"/>
      <c r="MJ13" s="91"/>
      <c r="MK13" s="91"/>
      <c r="ML13" s="91"/>
      <c r="MM13" s="91"/>
      <c r="MN13" s="91"/>
      <c r="MO13" s="91"/>
      <c r="MP13" s="91"/>
      <c r="MQ13" s="91"/>
      <c r="MR13" s="91"/>
      <c r="MS13" s="91"/>
      <c r="MT13" s="91"/>
      <c r="MU13" s="91"/>
      <c r="MV13" s="91"/>
      <c r="MW13" s="91"/>
      <c r="MX13" s="91"/>
      <c r="MY13" s="91"/>
      <c r="MZ13" s="91"/>
      <c r="NA13" s="91"/>
      <c r="NB13" s="91"/>
      <c r="NC13" s="91"/>
      <c r="ND13" s="91"/>
      <c r="NE13" s="91"/>
      <c r="NF13" s="91"/>
      <c r="NG13" s="91"/>
      <c r="NH13" s="91"/>
      <c r="NI13" s="91"/>
      <c r="NJ13" s="91"/>
      <c r="NK13" s="91"/>
      <c r="NL13" s="91"/>
      <c r="NM13" s="91"/>
      <c r="NN13" s="91"/>
      <c r="NO13" s="91"/>
      <c r="NP13" s="91"/>
      <c r="NQ13" s="91"/>
      <c r="NR13" s="91"/>
      <c r="NS13" s="91"/>
      <c r="NT13" s="91"/>
      <c r="NU13" s="91"/>
      <c r="NV13" s="91"/>
      <c r="NW13" s="91"/>
      <c r="NX13" s="91"/>
      <c r="NY13" s="91"/>
      <c r="NZ13" s="91"/>
      <c r="OA13" s="91"/>
      <c r="OB13" s="91"/>
      <c r="OC13" s="91"/>
      <c r="OD13" s="91"/>
      <c r="OE13" s="91"/>
      <c r="OF13" s="91"/>
      <c r="OG13" s="91"/>
      <c r="OH13" s="91"/>
      <c r="OI13" s="91"/>
      <c r="OJ13" s="91"/>
      <c r="OK13" s="91"/>
      <c r="OL13" s="91"/>
      <c r="OM13" s="91"/>
      <c r="ON13" s="91"/>
      <c r="OO13" s="91"/>
      <c r="OP13" s="91"/>
      <c r="OQ13" s="91"/>
      <c r="OR13" s="91"/>
      <c r="OS13" s="91"/>
      <c r="OT13" s="91"/>
      <c r="OU13" s="91"/>
      <c r="OV13" s="91"/>
      <c r="OW13" s="91"/>
      <c r="OX13" s="91"/>
      <c r="OY13" s="91"/>
      <c r="OZ13" s="91"/>
      <c r="PA13" s="91"/>
      <c r="PB13" s="91"/>
      <c r="PC13" s="91"/>
      <c r="PD13" s="91"/>
      <c r="PE13" s="91"/>
      <c r="PF13" s="91"/>
      <c r="PG13" s="91"/>
      <c r="PH13" s="91"/>
      <c r="PI13" s="91"/>
      <c r="PJ13" s="91"/>
      <c r="PK13" s="91"/>
      <c r="PL13" s="91"/>
      <c r="PM13" s="91"/>
      <c r="PN13" s="91"/>
      <c r="PO13" s="91"/>
      <c r="PP13" s="91"/>
      <c r="PQ13" s="91"/>
      <c r="PR13" s="91"/>
      <c r="PS13" s="91"/>
      <c r="PT13" s="91"/>
      <c r="PU13" s="91"/>
      <c r="PV13" s="91"/>
      <c r="PW13" s="91"/>
      <c r="PX13" s="91"/>
      <c r="PY13" s="91"/>
      <c r="PZ13" s="91"/>
      <c r="QA13" s="91"/>
      <c r="QB13" s="91"/>
      <c r="QC13" s="91"/>
      <c r="QD13" s="91"/>
      <c r="QE13" s="91"/>
      <c r="QF13" s="91"/>
      <c r="QG13" s="91"/>
      <c r="QH13" s="91"/>
      <c r="QI13" s="91"/>
      <c r="QJ13" s="91"/>
      <c r="QK13" s="91"/>
      <c r="QL13" s="91"/>
      <c r="QM13" s="91"/>
      <c r="QN13" s="91"/>
      <c r="QO13" s="91"/>
      <c r="QP13" s="91"/>
      <c r="QQ13" s="91"/>
      <c r="QR13" s="91"/>
      <c r="QS13" s="91"/>
      <c r="QT13" s="91"/>
      <c r="QU13" s="91"/>
      <c r="QV13" s="91"/>
      <c r="QW13" s="91"/>
      <c r="QX13" s="91"/>
      <c r="QY13" s="91"/>
      <c r="QZ13" s="91"/>
      <c r="RA13" s="91"/>
      <c r="RB13" s="91"/>
      <c r="RC13" s="91"/>
      <c r="RD13" s="91"/>
      <c r="RE13" s="91"/>
      <c r="RF13" s="91"/>
      <c r="RG13" s="91"/>
      <c r="RH13" s="91"/>
      <c r="RI13" s="91"/>
      <c r="RJ13" s="91"/>
      <c r="RK13" s="91"/>
      <c r="RL13" s="91"/>
      <c r="RM13" s="91"/>
      <c r="RN13" s="91"/>
      <c r="RO13" s="91"/>
      <c r="RP13" s="91"/>
      <c r="RQ13" s="91"/>
      <c r="RR13" s="91"/>
      <c r="RS13" s="91"/>
      <c r="RT13" s="91"/>
      <c r="RU13" s="91"/>
      <c r="RV13" s="91"/>
      <c r="RW13" s="91"/>
      <c r="RX13" s="91"/>
      <c r="RY13" s="91"/>
      <c r="RZ13" s="91"/>
      <c r="SA13" s="91"/>
      <c r="SB13" s="91"/>
      <c r="SC13" s="91"/>
      <c r="SD13" s="91"/>
      <c r="SE13" s="91"/>
      <c r="SF13" s="91"/>
      <c r="SG13" s="91"/>
      <c r="SH13" s="91"/>
      <c r="SI13" s="91"/>
      <c r="SJ13" s="91"/>
      <c r="SK13" s="91"/>
      <c r="SL13" s="91"/>
      <c r="SM13" s="91"/>
      <c r="SN13" s="91"/>
      <c r="SO13" s="91"/>
      <c r="SP13" s="91"/>
      <c r="SQ13" s="91"/>
      <c r="SR13" s="91"/>
      <c r="SS13" s="91"/>
      <c r="ST13" s="91"/>
      <c r="SU13" s="91"/>
      <c r="SV13" s="91"/>
      <c r="SW13" s="91"/>
      <c r="SX13" s="91"/>
      <c r="SY13" s="91"/>
      <c r="SZ13" s="91"/>
      <c r="TA13" s="91"/>
      <c r="TB13" s="91"/>
      <c r="TC13" s="91"/>
      <c r="TD13" s="91"/>
      <c r="TE13" s="91"/>
      <c r="TF13" s="91"/>
      <c r="TG13" s="91"/>
      <c r="TH13" s="91"/>
      <c r="TI13" s="91"/>
      <c r="TJ13" s="91"/>
      <c r="TK13" s="91"/>
      <c r="TL13" s="91"/>
      <c r="TM13" s="91"/>
      <c r="TN13" s="91"/>
      <c r="TO13" s="91"/>
      <c r="TP13" s="91"/>
      <c r="TQ13" s="91"/>
      <c r="TR13" s="91"/>
      <c r="TS13" s="91"/>
      <c r="TT13" s="91"/>
      <c r="TU13" s="91"/>
      <c r="TV13" s="91"/>
      <c r="TW13" s="91"/>
      <c r="TX13" s="91"/>
      <c r="TY13" s="91"/>
      <c r="TZ13" s="91"/>
      <c r="UA13" s="91"/>
      <c r="UB13" s="91"/>
      <c r="UC13" s="91"/>
      <c r="UD13" s="91"/>
      <c r="UE13" s="91"/>
      <c r="UF13" s="91"/>
      <c r="UG13" s="91"/>
      <c r="UH13" s="91"/>
      <c r="UI13" s="91"/>
      <c r="UJ13" s="91"/>
      <c r="UK13" s="91"/>
      <c r="UL13" s="91"/>
      <c r="UM13" s="91"/>
      <c r="UN13" s="91"/>
      <c r="UO13" s="91"/>
      <c r="UP13" s="91"/>
      <c r="UQ13" s="91"/>
      <c r="UR13" s="91"/>
      <c r="US13" s="91"/>
      <c r="UT13" s="91"/>
      <c r="UU13" s="91"/>
      <c r="UV13" s="91"/>
      <c r="UW13" s="91"/>
      <c r="UX13" s="91"/>
      <c r="UY13" s="91"/>
      <c r="UZ13" s="91"/>
      <c r="VA13" s="91"/>
      <c r="VB13" s="91"/>
      <c r="VC13" s="91"/>
      <c r="VD13" s="91"/>
      <c r="VE13" s="91"/>
      <c r="VF13" s="91"/>
      <c r="VG13" s="91"/>
      <c r="VH13" s="91"/>
      <c r="VI13" s="91"/>
      <c r="VJ13" s="91"/>
      <c r="VK13" s="91"/>
      <c r="VL13" s="91"/>
      <c r="VM13" s="91"/>
      <c r="VN13" s="91"/>
      <c r="VO13" s="91"/>
      <c r="VP13" s="91"/>
      <c r="VQ13" s="91"/>
      <c r="VR13" s="91"/>
      <c r="VS13" s="91"/>
      <c r="VT13" s="91"/>
      <c r="VU13" s="91"/>
      <c r="VV13" s="91"/>
      <c r="VW13" s="91"/>
      <c r="VX13" s="91"/>
      <c r="VY13" s="91"/>
      <c r="VZ13" s="91"/>
      <c r="WA13" s="91"/>
      <c r="WB13" s="91"/>
      <c r="WC13" s="91"/>
      <c r="WD13" s="91"/>
      <c r="WE13" s="91"/>
      <c r="WF13" s="91"/>
      <c r="WG13" s="91"/>
      <c r="WH13" s="91"/>
      <c r="WI13" s="91"/>
      <c r="WJ13" s="91"/>
      <c r="WK13" s="91"/>
      <c r="WL13" s="91"/>
      <c r="WM13" s="91"/>
      <c r="WN13" s="91"/>
      <c r="WO13" s="91"/>
      <c r="WP13" s="91"/>
      <c r="WQ13" s="91"/>
      <c r="WR13" s="91"/>
      <c r="WS13" s="91"/>
      <c r="WT13" s="91"/>
      <c r="WU13" s="91"/>
      <c r="WV13" s="91"/>
      <c r="WW13" s="91"/>
      <c r="WX13" s="91"/>
      <c r="WY13" s="91"/>
      <c r="WZ13" s="91"/>
      <c r="XA13" s="91"/>
      <c r="XB13" s="91"/>
      <c r="XC13" s="91"/>
      <c r="XD13" s="91"/>
      <c r="XE13" s="91"/>
      <c r="XF13" s="91"/>
      <c r="XG13" s="91"/>
      <c r="XH13" s="91"/>
      <c r="XI13" s="91"/>
      <c r="XJ13" s="91"/>
      <c r="XK13" s="91"/>
      <c r="XL13" s="91"/>
      <c r="XM13" s="91"/>
      <c r="XN13" s="91"/>
      <c r="XO13" s="91"/>
      <c r="XP13" s="91"/>
      <c r="XQ13" s="91"/>
      <c r="XR13" s="91"/>
      <c r="XS13" s="91"/>
      <c r="XT13" s="91"/>
      <c r="XU13" s="91"/>
      <c r="XV13" s="91"/>
      <c r="XW13" s="91"/>
      <c r="XX13" s="91"/>
      <c r="XY13" s="91"/>
      <c r="XZ13" s="91"/>
      <c r="YA13" s="91"/>
      <c r="YB13" s="91"/>
      <c r="YC13" s="91"/>
      <c r="YD13" s="91"/>
      <c r="YE13" s="91"/>
      <c r="YF13" s="91"/>
      <c r="YG13" s="91"/>
      <c r="YH13" s="91"/>
      <c r="YI13" s="91"/>
      <c r="YJ13" s="91"/>
      <c r="YK13" s="91"/>
      <c r="YL13" s="91"/>
      <c r="YM13" s="91"/>
      <c r="YN13" s="91"/>
      <c r="YO13" s="91"/>
      <c r="YP13" s="91"/>
      <c r="YQ13" s="91"/>
      <c r="YR13" s="91"/>
      <c r="YS13" s="91"/>
      <c r="YT13" s="91"/>
      <c r="YU13" s="91"/>
      <c r="YV13" s="91"/>
      <c r="YW13" s="91"/>
      <c r="YX13" s="91"/>
      <c r="YY13" s="91"/>
      <c r="YZ13" s="91"/>
      <c r="ZA13" s="91"/>
      <c r="ZB13" s="91"/>
      <c r="ZC13" s="91"/>
      <c r="ZD13" s="91"/>
      <c r="ZE13" s="91"/>
      <c r="ZF13" s="91"/>
      <c r="ZG13" s="91"/>
      <c r="ZH13" s="91"/>
      <c r="ZI13" s="91"/>
      <c r="ZJ13" s="91"/>
      <c r="ZK13" s="91"/>
      <c r="ZL13" s="91"/>
      <c r="ZM13" s="91"/>
      <c r="ZN13" s="91"/>
      <c r="ZO13" s="91"/>
      <c r="ZP13" s="91"/>
      <c r="ZQ13" s="91"/>
      <c r="ZR13" s="91"/>
      <c r="ZS13" s="91"/>
      <c r="ZT13" s="91"/>
      <c r="ZU13" s="91"/>
      <c r="ZV13" s="91"/>
      <c r="ZW13" s="91"/>
      <c r="ZX13" s="91"/>
      <c r="ZY13" s="91"/>
      <c r="ZZ13" s="91"/>
      <c r="AAA13" s="91"/>
      <c r="AAB13" s="91"/>
      <c r="AAC13" s="91"/>
      <c r="AAD13" s="91"/>
      <c r="AAE13" s="91"/>
      <c r="AAF13" s="91"/>
      <c r="AAG13" s="91"/>
      <c r="AAH13" s="91"/>
      <c r="AAI13" s="91"/>
      <c r="AAJ13" s="91"/>
      <c r="AAK13" s="91"/>
      <c r="AAL13" s="91"/>
      <c r="AAM13" s="91"/>
      <c r="AAN13" s="91"/>
      <c r="AAO13" s="91"/>
      <c r="AAP13" s="91"/>
      <c r="AAQ13" s="91"/>
      <c r="AAR13" s="91"/>
      <c r="AAS13" s="91"/>
      <c r="AAT13" s="91"/>
      <c r="AAU13" s="91"/>
      <c r="AAV13" s="91"/>
      <c r="AAW13" s="91"/>
      <c r="AAX13" s="91"/>
      <c r="AAY13" s="91"/>
      <c r="AAZ13" s="91"/>
      <c r="ABA13" s="91"/>
      <c r="ABB13" s="91"/>
      <c r="ABC13" s="91"/>
      <c r="ABD13" s="91"/>
      <c r="ABE13" s="91"/>
      <c r="ABF13" s="91"/>
      <c r="ABG13" s="91"/>
      <c r="ABH13" s="91"/>
      <c r="ABI13" s="91"/>
      <c r="ABJ13" s="91"/>
      <c r="ABK13" s="91"/>
      <c r="ABL13" s="91"/>
      <c r="ABM13" s="91"/>
      <c r="ABN13" s="91"/>
      <c r="ABO13" s="91"/>
      <c r="ABP13" s="91"/>
      <c r="ABQ13" s="91"/>
      <c r="ABR13" s="91"/>
      <c r="ABS13" s="91"/>
      <c r="ABT13" s="91"/>
      <c r="ABU13" s="91"/>
      <c r="ABV13" s="91"/>
      <c r="ABW13" s="91"/>
      <c r="ABX13" s="91"/>
      <c r="ABY13" s="91"/>
      <c r="ABZ13" s="91"/>
      <c r="ACA13" s="91"/>
      <c r="ACB13" s="91"/>
      <c r="ACC13" s="91"/>
      <c r="ACD13" s="91"/>
      <c r="ACE13" s="91"/>
      <c r="ACF13" s="91"/>
      <c r="ACG13" s="91"/>
      <c r="ACH13" s="91"/>
      <c r="ACI13" s="91"/>
      <c r="ACJ13" s="91"/>
      <c r="ACK13" s="91"/>
      <c r="ACL13" s="91"/>
      <c r="ACM13" s="91"/>
      <c r="ACN13" s="91"/>
      <c r="ACO13" s="91"/>
      <c r="ACP13" s="91"/>
      <c r="ACQ13" s="91"/>
      <c r="ACR13" s="91"/>
      <c r="ACS13" s="91"/>
      <c r="ACT13" s="91"/>
      <c r="ACU13" s="91"/>
      <c r="ACV13" s="91"/>
      <c r="ACW13" s="91"/>
      <c r="ACX13" s="91"/>
      <c r="ACY13" s="91"/>
      <c r="ACZ13" s="91"/>
      <c r="ADA13" s="91"/>
      <c r="ADB13" s="91"/>
      <c r="ADC13" s="91"/>
      <c r="ADD13" s="91"/>
      <c r="ADE13" s="91"/>
      <c r="ADF13" s="91"/>
      <c r="ADG13" s="91"/>
      <c r="ADH13" s="91"/>
      <c r="ADI13" s="91"/>
      <c r="ADJ13" s="91"/>
      <c r="ADK13" s="91"/>
      <c r="ADL13" s="91"/>
      <c r="ADM13" s="91"/>
      <c r="ADN13" s="91"/>
      <c r="ADO13" s="91"/>
      <c r="ADP13" s="91"/>
      <c r="ADQ13" s="91"/>
      <c r="ADR13" s="91"/>
      <c r="ADS13" s="91"/>
      <c r="ADT13" s="91"/>
      <c r="ADU13" s="91"/>
      <c r="ADV13" s="91"/>
      <c r="ADW13" s="91"/>
      <c r="ADX13" s="91"/>
      <c r="ADY13" s="91"/>
      <c r="ADZ13" s="91"/>
      <c r="AEA13" s="91"/>
      <c r="AEB13" s="91"/>
      <c r="AEC13" s="91"/>
      <c r="AED13" s="91"/>
      <c r="AEE13" s="91"/>
      <c r="AEF13" s="91"/>
      <c r="AEG13" s="91"/>
      <c r="AEH13" s="91"/>
      <c r="AEI13" s="91"/>
      <c r="AEJ13" s="91"/>
      <c r="AEK13" s="91"/>
      <c r="AEL13" s="91"/>
      <c r="AEM13" s="91"/>
      <c r="AEN13" s="91"/>
      <c r="AEO13" s="91"/>
      <c r="AEP13" s="91"/>
      <c r="AEQ13" s="91"/>
      <c r="AER13" s="91"/>
      <c r="AES13" s="91"/>
      <c r="AET13" s="91"/>
      <c r="AEU13" s="91"/>
      <c r="AEV13" s="91"/>
      <c r="AEW13" s="91"/>
      <c r="AEX13" s="91"/>
      <c r="AEY13" s="91"/>
      <c r="AEZ13" s="91"/>
      <c r="AFA13" s="91"/>
      <c r="AFB13" s="91"/>
      <c r="AFC13" s="91"/>
      <c r="AFD13" s="91"/>
      <c r="AFE13" s="91"/>
      <c r="AFF13" s="91"/>
      <c r="AFG13" s="91"/>
      <c r="AFH13" s="91"/>
      <c r="AFI13" s="91"/>
      <c r="AFJ13" s="91"/>
      <c r="AFK13" s="91"/>
      <c r="AFL13" s="91"/>
      <c r="AFM13" s="91"/>
      <c r="AFN13" s="91"/>
      <c r="AFO13" s="91"/>
      <c r="AFP13" s="91"/>
      <c r="AFQ13" s="91"/>
      <c r="AFR13" s="91"/>
      <c r="AFS13" s="91"/>
      <c r="AFT13" s="91"/>
      <c r="AFU13" s="91"/>
      <c r="AFV13" s="91"/>
      <c r="AFW13" s="91"/>
      <c r="AFX13" s="91"/>
      <c r="AFY13" s="91"/>
      <c r="AFZ13" s="91"/>
      <c r="AGA13" s="91"/>
      <c r="AGB13" s="91"/>
      <c r="AGC13" s="91"/>
      <c r="AGD13" s="91"/>
      <c r="AGE13" s="91"/>
      <c r="AGF13" s="91"/>
      <c r="AGG13" s="91"/>
      <c r="AGH13" s="91"/>
      <c r="AGI13" s="91"/>
      <c r="AGJ13" s="91"/>
      <c r="AGK13" s="91"/>
      <c r="AGL13" s="91"/>
      <c r="AGM13" s="91"/>
      <c r="AGN13" s="91"/>
      <c r="AGO13" s="91"/>
      <c r="AGP13" s="91"/>
      <c r="AGQ13" s="91"/>
      <c r="AGR13" s="91"/>
      <c r="AGS13" s="91"/>
      <c r="AGT13" s="91"/>
      <c r="AGU13" s="91"/>
      <c r="AGV13" s="91"/>
      <c r="AGW13" s="91"/>
      <c r="AGX13" s="91"/>
      <c r="AGY13" s="91"/>
      <c r="AGZ13" s="91"/>
      <c r="AHA13" s="91"/>
      <c r="AHB13" s="91"/>
      <c r="AHC13" s="91"/>
      <c r="AHD13" s="91"/>
      <c r="AHE13" s="91"/>
      <c r="AHF13" s="91"/>
      <c r="AHG13" s="91"/>
      <c r="AHH13" s="91"/>
      <c r="AHI13" s="91"/>
      <c r="AHJ13" s="91"/>
      <c r="AHK13" s="91"/>
      <c r="AHL13" s="91"/>
      <c r="AHM13" s="91"/>
      <c r="AHN13" s="91"/>
      <c r="AHO13" s="91"/>
      <c r="AHP13" s="91"/>
      <c r="AHQ13" s="91"/>
      <c r="AHR13" s="91"/>
      <c r="AHS13" s="91"/>
      <c r="AHT13" s="91"/>
      <c r="AHU13" s="91"/>
      <c r="AHV13" s="91"/>
      <c r="AHW13" s="91"/>
      <c r="AHX13" s="91"/>
      <c r="AHY13" s="91"/>
      <c r="AHZ13" s="91"/>
      <c r="AIA13" s="91"/>
      <c r="AIB13" s="91"/>
      <c r="AIC13" s="91"/>
      <c r="AID13" s="91"/>
      <c r="AIE13" s="91"/>
      <c r="AIF13" s="91"/>
      <c r="AIG13" s="91"/>
      <c r="AIH13" s="91"/>
      <c r="AII13" s="91"/>
      <c r="AIJ13" s="91"/>
      <c r="AIK13" s="91"/>
      <c r="AIL13" s="91"/>
      <c r="AIM13" s="91"/>
      <c r="AIN13" s="91"/>
      <c r="AIO13" s="91"/>
      <c r="AIP13" s="91"/>
      <c r="AIQ13" s="91"/>
      <c r="AIR13" s="91"/>
      <c r="AIS13" s="91"/>
      <c r="AIT13" s="91"/>
      <c r="AIU13" s="91"/>
      <c r="AIV13" s="91"/>
      <c r="AIW13" s="91"/>
      <c r="AIX13" s="91"/>
      <c r="AIY13" s="91"/>
      <c r="AIZ13" s="91"/>
      <c r="AJA13" s="91"/>
      <c r="AJB13" s="91"/>
      <c r="AJC13" s="91"/>
      <c r="AJD13" s="91"/>
      <c r="AJE13" s="91"/>
      <c r="AJF13" s="91"/>
      <c r="AJG13" s="91"/>
      <c r="AJH13" s="91"/>
      <c r="AJI13" s="91"/>
      <c r="AJJ13" s="91"/>
      <c r="AJK13" s="91"/>
      <c r="AJL13" s="91"/>
      <c r="AJM13" s="91"/>
      <c r="AJN13" s="91"/>
      <c r="AJO13" s="91"/>
      <c r="AJP13" s="91"/>
      <c r="AJQ13" s="91"/>
      <c r="AJR13" s="91"/>
      <c r="AJS13" s="91"/>
      <c r="AJT13" s="91"/>
      <c r="AJU13" s="91"/>
      <c r="AJV13" s="91"/>
      <c r="AJW13" s="91"/>
      <c r="AJX13" s="91"/>
      <c r="AJY13" s="91"/>
      <c r="AJZ13" s="91"/>
      <c r="AKA13" s="91"/>
      <c r="AKB13" s="91"/>
      <c r="AKC13" s="91"/>
      <c r="AKD13" s="91"/>
      <c r="AKE13" s="91"/>
      <c r="AKF13" s="91"/>
      <c r="AKG13" s="91"/>
      <c r="AKH13" s="91"/>
      <c r="AKI13" s="91"/>
      <c r="AKJ13" s="91"/>
      <c r="AKK13" s="91"/>
      <c r="AKL13" s="91"/>
      <c r="AKM13" s="91"/>
      <c r="AKN13" s="91"/>
      <c r="AKO13" s="91"/>
      <c r="AKP13" s="91"/>
      <c r="AKQ13" s="91"/>
      <c r="AKR13" s="91"/>
      <c r="AKS13" s="91"/>
      <c r="AKT13" s="91"/>
      <c r="AKU13" s="91"/>
      <c r="AKV13" s="91"/>
      <c r="AKW13" s="91"/>
      <c r="AKX13" s="91"/>
      <c r="AKY13" s="91"/>
      <c r="AKZ13" s="91"/>
      <c r="ALA13" s="91"/>
      <c r="ALB13" s="91"/>
      <c r="ALC13" s="91"/>
      <c r="ALD13" s="91"/>
      <c r="ALE13" s="91"/>
      <c r="ALF13" s="91"/>
      <c r="ALG13" s="91"/>
      <c r="ALH13" s="91"/>
      <c r="ALI13" s="91"/>
      <c r="ALJ13" s="91"/>
      <c r="ALK13" s="91"/>
      <c r="ALL13" s="91"/>
      <c r="ALM13" s="91"/>
      <c r="ALN13" s="91"/>
      <c r="ALO13" s="91"/>
      <c r="ALP13" s="91"/>
      <c r="ALQ13" s="91"/>
      <c r="ALR13" s="91"/>
      <c r="ALS13" s="91"/>
      <c r="ALT13" s="91"/>
      <c r="ALU13" s="91"/>
      <c r="ALV13" s="91"/>
      <c r="ALW13" s="91"/>
      <c r="ALX13" s="91"/>
      <c r="ALY13" s="91"/>
      <c r="ALZ13" s="91"/>
      <c r="AMA13" s="91"/>
    </row>
    <row r="14" spans="1:1015" s="75" customFormat="1" ht="19.5" customHeight="1">
      <c r="A14" s="89" t="s">
        <v>460</v>
      </c>
      <c r="B14" s="88"/>
      <c r="C14" s="88"/>
      <c r="D14" s="89"/>
      <c r="E14" s="89"/>
      <c r="F14" s="89"/>
      <c r="G14" s="88">
        <v>1</v>
      </c>
      <c r="H14" s="84">
        <f t="shared" si="0"/>
        <v>1</v>
      </c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  <c r="IN14" s="91"/>
      <c r="IO14" s="91"/>
      <c r="IP14" s="91"/>
      <c r="IQ14" s="91"/>
      <c r="IR14" s="91"/>
      <c r="IS14" s="91"/>
      <c r="IT14" s="91"/>
      <c r="IU14" s="91"/>
      <c r="IV14" s="91"/>
      <c r="IW14" s="91"/>
      <c r="IX14" s="91"/>
      <c r="IY14" s="91"/>
      <c r="IZ14" s="91"/>
      <c r="JA14" s="91"/>
      <c r="JB14" s="91"/>
      <c r="JC14" s="91"/>
      <c r="JD14" s="91"/>
      <c r="JE14" s="91"/>
      <c r="JF14" s="91"/>
      <c r="JG14" s="91"/>
      <c r="JH14" s="91"/>
      <c r="JI14" s="91"/>
      <c r="JJ14" s="91"/>
      <c r="JK14" s="91"/>
      <c r="JL14" s="91"/>
      <c r="JM14" s="91"/>
      <c r="JN14" s="91"/>
      <c r="JO14" s="91"/>
      <c r="JP14" s="91"/>
      <c r="JQ14" s="91"/>
      <c r="JR14" s="91"/>
      <c r="JS14" s="91"/>
      <c r="JT14" s="91"/>
      <c r="JU14" s="91"/>
      <c r="JV14" s="91"/>
      <c r="JW14" s="91"/>
      <c r="JX14" s="91"/>
      <c r="JY14" s="91"/>
      <c r="JZ14" s="91"/>
      <c r="KA14" s="91"/>
      <c r="KB14" s="91"/>
      <c r="KC14" s="91"/>
      <c r="KD14" s="91"/>
      <c r="KE14" s="91"/>
      <c r="KF14" s="91"/>
      <c r="KG14" s="91"/>
      <c r="KH14" s="91"/>
      <c r="KI14" s="91"/>
      <c r="KJ14" s="91"/>
      <c r="KK14" s="91"/>
      <c r="KL14" s="91"/>
      <c r="KM14" s="91"/>
      <c r="KN14" s="91"/>
      <c r="KO14" s="91"/>
      <c r="KP14" s="91"/>
      <c r="KQ14" s="91"/>
      <c r="KR14" s="91"/>
      <c r="KS14" s="91"/>
      <c r="KT14" s="91"/>
      <c r="KU14" s="91"/>
      <c r="KV14" s="91"/>
      <c r="KW14" s="91"/>
      <c r="KX14" s="91"/>
      <c r="KY14" s="91"/>
      <c r="KZ14" s="91"/>
      <c r="LA14" s="91"/>
      <c r="LB14" s="91"/>
      <c r="LC14" s="91"/>
      <c r="LD14" s="91"/>
      <c r="LE14" s="91"/>
      <c r="LF14" s="91"/>
      <c r="LG14" s="91"/>
      <c r="LH14" s="91"/>
      <c r="LI14" s="91"/>
      <c r="LJ14" s="91"/>
      <c r="LK14" s="91"/>
      <c r="LL14" s="91"/>
      <c r="LM14" s="91"/>
      <c r="LN14" s="91"/>
      <c r="LO14" s="91"/>
      <c r="LP14" s="91"/>
      <c r="LQ14" s="91"/>
      <c r="LR14" s="91"/>
      <c r="LS14" s="91"/>
      <c r="LT14" s="91"/>
      <c r="LU14" s="91"/>
      <c r="LV14" s="91"/>
      <c r="LW14" s="91"/>
      <c r="LX14" s="91"/>
      <c r="LY14" s="91"/>
      <c r="LZ14" s="91"/>
      <c r="MA14" s="91"/>
      <c r="MB14" s="91"/>
      <c r="MC14" s="91"/>
      <c r="MD14" s="91"/>
      <c r="ME14" s="91"/>
      <c r="MF14" s="91"/>
      <c r="MG14" s="91"/>
      <c r="MH14" s="91"/>
      <c r="MI14" s="91"/>
      <c r="MJ14" s="91"/>
      <c r="MK14" s="91"/>
      <c r="ML14" s="91"/>
      <c r="MM14" s="91"/>
      <c r="MN14" s="91"/>
      <c r="MO14" s="91"/>
      <c r="MP14" s="91"/>
      <c r="MQ14" s="91"/>
      <c r="MR14" s="91"/>
      <c r="MS14" s="91"/>
      <c r="MT14" s="91"/>
      <c r="MU14" s="91"/>
      <c r="MV14" s="91"/>
      <c r="MW14" s="91"/>
      <c r="MX14" s="91"/>
      <c r="MY14" s="91"/>
      <c r="MZ14" s="91"/>
      <c r="NA14" s="91"/>
      <c r="NB14" s="91"/>
      <c r="NC14" s="91"/>
      <c r="ND14" s="91"/>
      <c r="NE14" s="91"/>
      <c r="NF14" s="91"/>
      <c r="NG14" s="91"/>
      <c r="NH14" s="91"/>
      <c r="NI14" s="91"/>
      <c r="NJ14" s="91"/>
      <c r="NK14" s="91"/>
      <c r="NL14" s="91"/>
      <c r="NM14" s="91"/>
      <c r="NN14" s="91"/>
      <c r="NO14" s="91"/>
      <c r="NP14" s="91"/>
      <c r="NQ14" s="91"/>
      <c r="NR14" s="91"/>
      <c r="NS14" s="91"/>
      <c r="NT14" s="91"/>
      <c r="NU14" s="91"/>
      <c r="NV14" s="91"/>
      <c r="NW14" s="91"/>
      <c r="NX14" s="91"/>
      <c r="NY14" s="91"/>
      <c r="NZ14" s="91"/>
      <c r="OA14" s="91"/>
      <c r="OB14" s="91"/>
      <c r="OC14" s="91"/>
      <c r="OD14" s="91"/>
      <c r="OE14" s="91"/>
      <c r="OF14" s="91"/>
      <c r="OG14" s="91"/>
      <c r="OH14" s="91"/>
      <c r="OI14" s="91"/>
      <c r="OJ14" s="91"/>
      <c r="OK14" s="91"/>
      <c r="OL14" s="91"/>
      <c r="OM14" s="91"/>
      <c r="ON14" s="91"/>
      <c r="OO14" s="91"/>
      <c r="OP14" s="91"/>
      <c r="OQ14" s="91"/>
      <c r="OR14" s="91"/>
      <c r="OS14" s="91"/>
      <c r="OT14" s="91"/>
      <c r="OU14" s="91"/>
      <c r="OV14" s="91"/>
      <c r="OW14" s="91"/>
      <c r="OX14" s="91"/>
      <c r="OY14" s="91"/>
      <c r="OZ14" s="91"/>
      <c r="PA14" s="91"/>
      <c r="PB14" s="91"/>
      <c r="PC14" s="91"/>
      <c r="PD14" s="91"/>
      <c r="PE14" s="91"/>
      <c r="PF14" s="91"/>
      <c r="PG14" s="91"/>
      <c r="PH14" s="91"/>
      <c r="PI14" s="91"/>
      <c r="PJ14" s="91"/>
      <c r="PK14" s="91"/>
      <c r="PL14" s="91"/>
      <c r="PM14" s="91"/>
      <c r="PN14" s="91"/>
      <c r="PO14" s="91"/>
      <c r="PP14" s="91"/>
      <c r="PQ14" s="91"/>
      <c r="PR14" s="91"/>
      <c r="PS14" s="91"/>
      <c r="PT14" s="91"/>
      <c r="PU14" s="91"/>
      <c r="PV14" s="91"/>
      <c r="PW14" s="91"/>
      <c r="PX14" s="91"/>
      <c r="PY14" s="91"/>
      <c r="PZ14" s="91"/>
      <c r="QA14" s="91"/>
      <c r="QB14" s="91"/>
      <c r="QC14" s="91"/>
      <c r="QD14" s="91"/>
      <c r="QE14" s="91"/>
      <c r="QF14" s="91"/>
      <c r="QG14" s="91"/>
      <c r="QH14" s="91"/>
      <c r="QI14" s="91"/>
      <c r="QJ14" s="91"/>
      <c r="QK14" s="91"/>
      <c r="QL14" s="91"/>
      <c r="QM14" s="91"/>
      <c r="QN14" s="91"/>
      <c r="QO14" s="91"/>
      <c r="QP14" s="91"/>
      <c r="QQ14" s="91"/>
      <c r="QR14" s="91"/>
      <c r="QS14" s="91"/>
      <c r="QT14" s="91"/>
      <c r="QU14" s="91"/>
      <c r="QV14" s="91"/>
      <c r="QW14" s="91"/>
      <c r="QX14" s="91"/>
      <c r="QY14" s="91"/>
      <c r="QZ14" s="91"/>
      <c r="RA14" s="91"/>
      <c r="RB14" s="91"/>
      <c r="RC14" s="91"/>
      <c r="RD14" s="91"/>
      <c r="RE14" s="91"/>
      <c r="RF14" s="91"/>
      <c r="RG14" s="91"/>
      <c r="RH14" s="91"/>
      <c r="RI14" s="91"/>
      <c r="RJ14" s="91"/>
      <c r="RK14" s="91"/>
      <c r="RL14" s="91"/>
      <c r="RM14" s="91"/>
      <c r="RN14" s="91"/>
      <c r="RO14" s="91"/>
      <c r="RP14" s="91"/>
      <c r="RQ14" s="91"/>
      <c r="RR14" s="91"/>
      <c r="RS14" s="91"/>
      <c r="RT14" s="91"/>
      <c r="RU14" s="91"/>
      <c r="RV14" s="91"/>
      <c r="RW14" s="91"/>
      <c r="RX14" s="91"/>
      <c r="RY14" s="91"/>
      <c r="RZ14" s="91"/>
      <c r="SA14" s="91"/>
      <c r="SB14" s="91"/>
      <c r="SC14" s="91"/>
      <c r="SD14" s="91"/>
      <c r="SE14" s="91"/>
      <c r="SF14" s="91"/>
      <c r="SG14" s="91"/>
      <c r="SH14" s="91"/>
      <c r="SI14" s="91"/>
      <c r="SJ14" s="91"/>
      <c r="SK14" s="91"/>
      <c r="SL14" s="91"/>
      <c r="SM14" s="91"/>
      <c r="SN14" s="91"/>
      <c r="SO14" s="91"/>
      <c r="SP14" s="91"/>
      <c r="SQ14" s="91"/>
      <c r="SR14" s="91"/>
      <c r="SS14" s="91"/>
      <c r="ST14" s="91"/>
      <c r="SU14" s="91"/>
      <c r="SV14" s="91"/>
      <c r="SW14" s="91"/>
      <c r="SX14" s="91"/>
      <c r="SY14" s="91"/>
      <c r="SZ14" s="91"/>
      <c r="TA14" s="91"/>
      <c r="TB14" s="91"/>
      <c r="TC14" s="91"/>
      <c r="TD14" s="91"/>
      <c r="TE14" s="91"/>
      <c r="TF14" s="91"/>
      <c r="TG14" s="91"/>
      <c r="TH14" s="91"/>
      <c r="TI14" s="91"/>
      <c r="TJ14" s="91"/>
      <c r="TK14" s="91"/>
      <c r="TL14" s="91"/>
      <c r="TM14" s="91"/>
      <c r="TN14" s="91"/>
      <c r="TO14" s="91"/>
      <c r="TP14" s="91"/>
      <c r="TQ14" s="91"/>
      <c r="TR14" s="91"/>
      <c r="TS14" s="91"/>
      <c r="TT14" s="91"/>
      <c r="TU14" s="91"/>
      <c r="TV14" s="91"/>
      <c r="TW14" s="91"/>
      <c r="TX14" s="91"/>
      <c r="TY14" s="91"/>
      <c r="TZ14" s="91"/>
      <c r="UA14" s="91"/>
      <c r="UB14" s="91"/>
      <c r="UC14" s="91"/>
      <c r="UD14" s="91"/>
      <c r="UE14" s="91"/>
      <c r="UF14" s="91"/>
      <c r="UG14" s="91"/>
      <c r="UH14" s="91"/>
      <c r="UI14" s="91"/>
      <c r="UJ14" s="91"/>
      <c r="UK14" s="91"/>
      <c r="UL14" s="91"/>
      <c r="UM14" s="91"/>
      <c r="UN14" s="91"/>
      <c r="UO14" s="91"/>
      <c r="UP14" s="91"/>
      <c r="UQ14" s="91"/>
      <c r="UR14" s="91"/>
      <c r="US14" s="91"/>
      <c r="UT14" s="91"/>
      <c r="UU14" s="91"/>
      <c r="UV14" s="91"/>
      <c r="UW14" s="91"/>
      <c r="UX14" s="91"/>
      <c r="UY14" s="91"/>
      <c r="UZ14" s="91"/>
      <c r="VA14" s="91"/>
      <c r="VB14" s="91"/>
      <c r="VC14" s="91"/>
      <c r="VD14" s="91"/>
      <c r="VE14" s="91"/>
      <c r="VF14" s="91"/>
      <c r="VG14" s="91"/>
      <c r="VH14" s="91"/>
      <c r="VI14" s="91"/>
      <c r="VJ14" s="91"/>
      <c r="VK14" s="91"/>
      <c r="VL14" s="91"/>
      <c r="VM14" s="91"/>
      <c r="VN14" s="91"/>
      <c r="VO14" s="91"/>
      <c r="VP14" s="91"/>
      <c r="VQ14" s="91"/>
      <c r="VR14" s="91"/>
      <c r="VS14" s="91"/>
      <c r="VT14" s="91"/>
      <c r="VU14" s="91"/>
      <c r="VV14" s="91"/>
      <c r="VW14" s="91"/>
      <c r="VX14" s="91"/>
      <c r="VY14" s="91"/>
      <c r="VZ14" s="91"/>
      <c r="WA14" s="91"/>
      <c r="WB14" s="91"/>
      <c r="WC14" s="91"/>
      <c r="WD14" s="91"/>
      <c r="WE14" s="91"/>
      <c r="WF14" s="91"/>
      <c r="WG14" s="91"/>
      <c r="WH14" s="91"/>
      <c r="WI14" s="91"/>
      <c r="WJ14" s="91"/>
      <c r="WK14" s="91"/>
      <c r="WL14" s="91"/>
      <c r="WM14" s="91"/>
      <c r="WN14" s="91"/>
      <c r="WO14" s="91"/>
      <c r="WP14" s="91"/>
      <c r="WQ14" s="91"/>
      <c r="WR14" s="91"/>
      <c r="WS14" s="91"/>
      <c r="WT14" s="91"/>
      <c r="WU14" s="91"/>
      <c r="WV14" s="91"/>
      <c r="WW14" s="91"/>
      <c r="WX14" s="91"/>
      <c r="WY14" s="91"/>
      <c r="WZ14" s="91"/>
      <c r="XA14" s="91"/>
      <c r="XB14" s="91"/>
      <c r="XC14" s="91"/>
      <c r="XD14" s="91"/>
      <c r="XE14" s="91"/>
      <c r="XF14" s="91"/>
      <c r="XG14" s="91"/>
      <c r="XH14" s="91"/>
      <c r="XI14" s="91"/>
      <c r="XJ14" s="91"/>
      <c r="XK14" s="91"/>
      <c r="XL14" s="91"/>
      <c r="XM14" s="91"/>
      <c r="XN14" s="91"/>
      <c r="XO14" s="91"/>
      <c r="XP14" s="91"/>
      <c r="XQ14" s="91"/>
      <c r="XR14" s="91"/>
      <c r="XS14" s="91"/>
      <c r="XT14" s="91"/>
      <c r="XU14" s="91"/>
      <c r="XV14" s="91"/>
      <c r="XW14" s="91"/>
      <c r="XX14" s="91"/>
      <c r="XY14" s="91"/>
      <c r="XZ14" s="91"/>
      <c r="YA14" s="91"/>
      <c r="YB14" s="91"/>
      <c r="YC14" s="91"/>
      <c r="YD14" s="91"/>
      <c r="YE14" s="91"/>
      <c r="YF14" s="91"/>
      <c r="YG14" s="91"/>
      <c r="YH14" s="91"/>
      <c r="YI14" s="91"/>
      <c r="YJ14" s="91"/>
      <c r="YK14" s="91"/>
      <c r="YL14" s="91"/>
      <c r="YM14" s="91"/>
      <c r="YN14" s="91"/>
      <c r="YO14" s="91"/>
      <c r="YP14" s="91"/>
      <c r="YQ14" s="91"/>
      <c r="YR14" s="91"/>
      <c r="YS14" s="91"/>
      <c r="YT14" s="91"/>
      <c r="YU14" s="91"/>
      <c r="YV14" s="91"/>
      <c r="YW14" s="91"/>
      <c r="YX14" s="91"/>
      <c r="YY14" s="91"/>
      <c r="YZ14" s="91"/>
      <c r="ZA14" s="91"/>
      <c r="ZB14" s="91"/>
      <c r="ZC14" s="91"/>
      <c r="ZD14" s="91"/>
      <c r="ZE14" s="91"/>
      <c r="ZF14" s="91"/>
      <c r="ZG14" s="91"/>
      <c r="ZH14" s="91"/>
      <c r="ZI14" s="91"/>
      <c r="ZJ14" s="91"/>
      <c r="ZK14" s="91"/>
      <c r="ZL14" s="91"/>
      <c r="ZM14" s="91"/>
      <c r="ZN14" s="91"/>
      <c r="ZO14" s="91"/>
      <c r="ZP14" s="91"/>
      <c r="ZQ14" s="91"/>
      <c r="ZR14" s="91"/>
      <c r="ZS14" s="91"/>
      <c r="ZT14" s="91"/>
      <c r="ZU14" s="91"/>
      <c r="ZV14" s="91"/>
      <c r="ZW14" s="91"/>
      <c r="ZX14" s="91"/>
      <c r="ZY14" s="91"/>
      <c r="ZZ14" s="91"/>
      <c r="AAA14" s="91"/>
      <c r="AAB14" s="91"/>
      <c r="AAC14" s="91"/>
      <c r="AAD14" s="91"/>
      <c r="AAE14" s="91"/>
      <c r="AAF14" s="91"/>
      <c r="AAG14" s="91"/>
      <c r="AAH14" s="91"/>
      <c r="AAI14" s="91"/>
      <c r="AAJ14" s="91"/>
      <c r="AAK14" s="91"/>
      <c r="AAL14" s="91"/>
      <c r="AAM14" s="91"/>
      <c r="AAN14" s="91"/>
      <c r="AAO14" s="91"/>
      <c r="AAP14" s="91"/>
      <c r="AAQ14" s="91"/>
      <c r="AAR14" s="91"/>
      <c r="AAS14" s="91"/>
      <c r="AAT14" s="91"/>
      <c r="AAU14" s="91"/>
      <c r="AAV14" s="91"/>
      <c r="AAW14" s="91"/>
      <c r="AAX14" s="91"/>
      <c r="AAY14" s="91"/>
      <c r="AAZ14" s="91"/>
      <c r="ABA14" s="91"/>
      <c r="ABB14" s="91"/>
      <c r="ABC14" s="91"/>
      <c r="ABD14" s="91"/>
      <c r="ABE14" s="91"/>
      <c r="ABF14" s="91"/>
      <c r="ABG14" s="91"/>
      <c r="ABH14" s="91"/>
      <c r="ABI14" s="91"/>
      <c r="ABJ14" s="91"/>
      <c r="ABK14" s="91"/>
      <c r="ABL14" s="91"/>
      <c r="ABM14" s="91"/>
      <c r="ABN14" s="91"/>
      <c r="ABO14" s="91"/>
      <c r="ABP14" s="91"/>
      <c r="ABQ14" s="91"/>
      <c r="ABR14" s="91"/>
      <c r="ABS14" s="91"/>
      <c r="ABT14" s="91"/>
      <c r="ABU14" s="91"/>
      <c r="ABV14" s="91"/>
      <c r="ABW14" s="91"/>
      <c r="ABX14" s="91"/>
      <c r="ABY14" s="91"/>
      <c r="ABZ14" s="91"/>
      <c r="ACA14" s="91"/>
      <c r="ACB14" s="91"/>
      <c r="ACC14" s="91"/>
      <c r="ACD14" s="91"/>
      <c r="ACE14" s="91"/>
      <c r="ACF14" s="91"/>
      <c r="ACG14" s="91"/>
      <c r="ACH14" s="91"/>
      <c r="ACI14" s="91"/>
      <c r="ACJ14" s="91"/>
      <c r="ACK14" s="91"/>
      <c r="ACL14" s="91"/>
      <c r="ACM14" s="91"/>
      <c r="ACN14" s="91"/>
      <c r="ACO14" s="91"/>
      <c r="ACP14" s="91"/>
      <c r="ACQ14" s="91"/>
      <c r="ACR14" s="91"/>
      <c r="ACS14" s="91"/>
      <c r="ACT14" s="91"/>
      <c r="ACU14" s="91"/>
      <c r="ACV14" s="91"/>
      <c r="ACW14" s="91"/>
      <c r="ACX14" s="91"/>
      <c r="ACY14" s="91"/>
      <c r="ACZ14" s="91"/>
      <c r="ADA14" s="91"/>
      <c r="ADB14" s="91"/>
      <c r="ADC14" s="91"/>
      <c r="ADD14" s="91"/>
      <c r="ADE14" s="91"/>
      <c r="ADF14" s="91"/>
      <c r="ADG14" s="91"/>
      <c r="ADH14" s="91"/>
      <c r="ADI14" s="91"/>
      <c r="ADJ14" s="91"/>
      <c r="ADK14" s="91"/>
      <c r="ADL14" s="91"/>
      <c r="ADM14" s="91"/>
      <c r="ADN14" s="91"/>
      <c r="ADO14" s="91"/>
      <c r="ADP14" s="91"/>
      <c r="ADQ14" s="91"/>
      <c r="ADR14" s="91"/>
      <c r="ADS14" s="91"/>
      <c r="ADT14" s="91"/>
      <c r="ADU14" s="91"/>
      <c r="ADV14" s="91"/>
      <c r="ADW14" s="91"/>
      <c r="ADX14" s="91"/>
      <c r="ADY14" s="91"/>
      <c r="ADZ14" s="91"/>
      <c r="AEA14" s="91"/>
      <c r="AEB14" s="91"/>
      <c r="AEC14" s="91"/>
      <c r="AED14" s="91"/>
      <c r="AEE14" s="91"/>
      <c r="AEF14" s="91"/>
      <c r="AEG14" s="91"/>
      <c r="AEH14" s="91"/>
      <c r="AEI14" s="91"/>
      <c r="AEJ14" s="91"/>
      <c r="AEK14" s="91"/>
      <c r="AEL14" s="91"/>
      <c r="AEM14" s="91"/>
      <c r="AEN14" s="91"/>
      <c r="AEO14" s="91"/>
      <c r="AEP14" s="91"/>
      <c r="AEQ14" s="91"/>
      <c r="AER14" s="91"/>
      <c r="AES14" s="91"/>
      <c r="AET14" s="91"/>
      <c r="AEU14" s="91"/>
      <c r="AEV14" s="91"/>
      <c r="AEW14" s="91"/>
      <c r="AEX14" s="91"/>
      <c r="AEY14" s="91"/>
      <c r="AEZ14" s="91"/>
      <c r="AFA14" s="91"/>
      <c r="AFB14" s="91"/>
      <c r="AFC14" s="91"/>
      <c r="AFD14" s="91"/>
      <c r="AFE14" s="91"/>
      <c r="AFF14" s="91"/>
      <c r="AFG14" s="91"/>
      <c r="AFH14" s="91"/>
      <c r="AFI14" s="91"/>
      <c r="AFJ14" s="91"/>
      <c r="AFK14" s="91"/>
      <c r="AFL14" s="91"/>
      <c r="AFM14" s="91"/>
      <c r="AFN14" s="91"/>
      <c r="AFO14" s="91"/>
      <c r="AFP14" s="91"/>
      <c r="AFQ14" s="91"/>
      <c r="AFR14" s="91"/>
      <c r="AFS14" s="91"/>
      <c r="AFT14" s="91"/>
      <c r="AFU14" s="91"/>
      <c r="AFV14" s="91"/>
      <c r="AFW14" s="91"/>
      <c r="AFX14" s="91"/>
      <c r="AFY14" s="91"/>
      <c r="AFZ14" s="91"/>
      <c r="AGA14" s="91"/>
      <c r="AGB14" s="91"/>
      <c r="AGC14" s="91"/>
      <c r="AGD14" s="91"/>
      <c r="AGE14" s="91"/>
      <c r="AGF14" s="91"/>
      <c r="AGG14" s="91"/>
      <c r="AGH14" s="91"/>
      <c r="AGI14" s="91"/>
      <c r="AGJ14" s="91"/>
      <c r="AGK14" s="91"/>
      <c r="AGL14" s="91"/>
      <c r="AGM14" s="91"/>
      <c r="AGN14" s="91"/>
      <c r="AGO14" s="91"/>
      <c r="AGP14" s="91"/>
      <c r="AGQ14" s="91"/>
      <c r="AGR14" s="91"/>
      <c r="AGS14" s="91"/>
      <c r="AGT14" s="91"/>
      <c r="AGU14" s="91"/>
      <c r="AGV14" s="91"/>
      <c r="AGW14" s="91"/>
      <c r="AGX14" s="91"/>
      <c r="AGY14" s="91"/>
      <c r="AGZ14" s="91"/>
      <c r="AHA14" s="91"/>
      <c r="AHB14" s="91"/>
      <c r="AHC14" s="91"/>
      <c r="AHD14" s="91"/>
      <c r="AHE14" s="91"/>
      <c r="AHF14" s="91"/>
      <c r="AHG14" s="91"/>
      <c r="AHH14" s="91"/>
      <c r="AHI14" s="91"/>
      <c r="AHJ14" s="91"/>
      <c r="AHK14" s="91"/>
      <c r="AHL14" s="91"/>
      <c r="AHM14" s="91"/>
      <c r="AHN14" s="91"/>
      <c r="AHO14" s="91"/>
      <c r="AHP14" s="91"/>
      <c r="AHQ14" s="91"/>
      <c r="AHR14" s="91"/>
      <c r="AHS14" s="91"/>
      <c r="AHT14" s="91"/>
      <c r="AHU14" s="91"/>
      <c r="AHV14" s="91"/>
      <c r="AHW14" s="91"/>
      <c r="AHX14" s="91"/>
      <c r="AHY14" s="91"/>
      <c r="AHZ14" s="91"/>
      <c r="AIA14" s="91"/>
      <c r="AIB14" s="91"/>
      <c r="AIC14" s="91"/>
      <c r="AID14" s="91"/>
      <c r="AIE14" s="91"/>
      <c r="AIF14" s="91"/>
      <c r="AIG14" s="91"/>
      <c r="AIH14" s="91"/>
      <c r="AII14" s="91"/>
      <c r="AIJ14" s="91"/>
      <c r="AIK14" s="91"/>
      <c r="AIL14" s="91"/>
      <c r="AIM14" s="91"/>
      <c r="AIN14" s="91"/>
      <c r="AIO14" s="91"/>
      <c r="AIP14" s="91"/>
      <c r="AIQ14" s="91"/>
      <c r="AIR14" s="91"/>
      <c r="AIS14" s="91"/>
      <c r="AIT14" s="91"/>
      <c r="AIU14" s="91"/>
      <c r="AIV14" s="91"/>
      <c r="AIW14" s="91"/>
      <c r="AIX14" s="91"/>
      <c r="AIY14" s="91"/>
      <c r="AIZ14" s="91"/>
      <c r="AJA14" s="91"/>
      <c r="AJB14" s="91"/>
      <c r="AJC14" s="91"/>
      <c r="AJD14" s="91"/>
      <c r="AJE14" s="91"/>
      <c r="AJF14" s="91"/>
      <c r="AJG14" s="91"/>
      <c r="AJH14" s="91"/>
      <c r="AJI14" s="91"/>
      <c r="AJJ14" s="91"/>
      <c r="AJK14" s="91"/>
      <c r="AJL14" s="91"/>
      <c r="AJM14" s="91"/>
      <c r="AJN14" s="91"/>
      <c r="AJO14" s="91"/>
      <c r="AJP14" s="91"/>
      <c r="AJQ14" s="91"/>
      <c r="AJR14" s="91"/>
      <c r="AJS14" s="91"/>
      <c r="AJT14" s="91"/>
      <c r="AJU14" s="91"/>
      <c r="AJV14" s="91"/>
      <c r="AJW14" s="91"/>
      <c r="AJX14" s="91"/>
      <c r="AJY14" s="91"/>
      <c r="AJZ14" s="91"/>
      <c r="AKA14" s="91"/>
      <c r="AKB14" s="91"/>
      <c r="AKC14" s="91"/>
      <c r="AKD14" s="91"/>
      <c r="AKE14" s="91"/>
      <c r="AKF14" s="91"/>
      <c r="AKG14" s="91"/>
      <c r="AKH14" s="91"/>
      <c r="AKI14" s="91"/>
      <c r="AKJ14" s="91"/>
      <c r="AKK14" s="91"/>
      <c r="AKL14" s="91"/>
      <c r="AKM14" s="91"/>
      <c r="AKN14" s="91"/>
      <c r="AKO14" s="91"/>
      <c r="AKP14" s="91"/>
      <c r="AKQ14" s="91"/>
      <c r="AKR14" s="91"/>
      <c r="AKS14" s="91"/>
      <c r="AKT14" s="91"/>
      <c r="AKU14" s="91"/>
      <c r="AKV14" s="91"/>
      <c r="AKW14" s="91"/>
      <c r="AKX14" s="91"/>
      <c r="AKY14" s="91"/>
      <c r="AKZ14" s="91"/>
      <c r="ALA14" s="91"/>
      <c r="ALB14" s="91"/>
      <c r="ALC14" s="91"/>
      <c r="ALD14" s="91"/>
      <c r="ALE14" s="91"/>
      <c r="ALF14" s="91"/>
      <c r="ALG14" s="91"/>
      <c r="ALH14" s="91"/>
      <c r="ALI14" s="91"/>
      <c r="ALJ14" s="91"/>
      <c r="ALK14" s="91"/>
      <c r="ALL14" s="91"/>
      <c r="ALM14" s="91"/>
      <c r="ALN14" s="91"/>
      <c r="ALO14" s="91"/>
      <c r="ALP14" s="91"/>
      <c r="ALQ14" s="91"/>
      <c r="ALR14" s="91"/>
      <c r="ALS14" s="91"/>
      <c r="ALT14" s="91"/>
      <c r="ALU14" s="91"/>
      <c r="ALV14" s="91"/>
      <c r="ALW14" s="91"/>
      <c r="ALX14" s="91"/>
      <c r="ALY14" s="91"/>
      <c r="ALZ14" s="91"/>
      <c r="AMA14" s="91"/>
    </row>
    <row r="15" spans="1:1015" s="75" customFormat="1" ht="19.5" customHeight="1">
      <c r="A15" s="89" t="s">
        <v>461</v>
      </c>
      <c r="B15" s="86"/>
      <c r="C15" s="86"/>
      <c r="D15" s="87"/>
      <c r="E15" s="87"/>
      <c r="F15" s="87"/>
      <c r="G15" s="88">
        <v>1</v>
      </c>
      <c r="H15" s="84">
        <f t="shared" si="0"/>
        <v>1</v>
      </c>
      <c r="I15" s="91"/>
      <c r="J15" s="91"/>
      <c r="K15" s="91"/>
      <c r="L15" s="92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91"/>
      <c r="FL15" s="91"/>
      <c r="FM15" s="91"/>
      <c r="FN15" s="91"/>
      <c r="FO15" s="91"/>
      <c r="FP15" s="91"/>
      <c r="FQ15" s="91"/>
      <c r="FR15" s="91"/>
      <c r="FS15" s="91"/>
      <c r="FT15" s="91"/>
      <c r="FU15" s="91"/>
      <c r="FV15" s="91"/>
      <c r="FW15" s="91"/>
      <c r="FX15" s="91"/>
      <c r="FY15" s="91"/>
      <c r="FZ15" s="91"/>
      <c r="GA15" s="91"/>
      <c r="GB15" s="91"/>
      <c r="GC15" s="91"/>
      <c r="GD15" s="91"/>
      <c r="GE15" s="91"/>
      <c r="GF15" s="91"/>
      <c r="GG15" s="91"/>
      <c r="GH15" s="91"/>
      <c r="GI15" s="91"/>
      <c r="GJ15" s="91"/>
      <c r="GK15" s="91"/>
      <c r="GL15" s="91"/>
      <c r="GM15" s="91"/>
      <c r="GN15" s="91"/>
      <c r="GO15" s="91"/>
      <c r="GP15" s="91"/>
      <c r="GQ15" s="91"/>
      <c r="GR15" s="91"/>
      <c r="GS15" s="91"/>
      <c r="GT15" s="91"/>
      <c r="GU15" s="91"/>
      <c r="GV15" s="91"/>
      <c r="GW15" s="91"/>
      <c r="GX15" s="91"/>
      <c r="GY15" s="91"/>
      <c r="GZ15" s="91"/>
      <c r="HA15" s="91"/>
      <c r="HB15" s="91"/>
      <c r="HC15" s="91"/>
      <c r="HD15" s="91"/>
      <c r="HE15" s="91"/>
      <c r="HF15" s="91"/>
      <c r="HG15" s="91"/>
      <c r="HH15" s="91"/>
      <c r="HI15" s="91"/>
      <c r="HJ15" s="91"/>
      <c r="HK15" s="91"/>
      <c r="HL15" s="91"/>
      <c r="HM15" s="91"/>
      <c r="HN15" s="91"/>
      <c r="HO15" s="91"/>
      <c r="HP15" s="91"/>
      <c r="HQ15" s="91"/>
      <c r="HR15" s="91"/>
      <c r="HS15" s="91"/>
      <c r="HT15" s="91"/>
      <c r="HU15" s="91"/>
      <c r="HV15" s="91"/>
      <c r="HW15" s="91"/>
      <c r="HX15" s="91"/>
      <c r="HY15" s="91"/>
      <c r="HZ15" s="91"/>
      <c r="IA15" s="91"/>
      <c r="IB15" s="91"/>
      <c r="IC15" s="91"/>
      <c r="ID15" s="91"/>
      <c r="IE15" s="91"/>
      <c r="IF15" s="91"/>
      <c r="IG15" s="91"/>
      <c r="IH15" s="91"/>
      <c r="II15" s="91"/>
      <c r="IJ15" s="91"/>
      <c r="IK15" s="91"/>
      <c r="IL15" s="91"/>
      <c r="IM15" s="91"/>
      <c r="IN15" s="91"/>
      <c r="IO15" s="91"/>
      <c r="IP15" s="91"/>
      <c r="IQ15" s="91"/>
      <c r="IR15" s="91"/>
      <c r="IS15" s="91"/>
      <c r="IT15" s="91"/>
      <c r="IU15" s="91"/>
      <c r="IV15" s="91"/>
      <c r="IW15" s="91"/>
      <c r="IX15" s="91"/>
      <c r="IY15" s="91"/>
      <c r="IZ15" s="91"/>
      <c r="JA15" s="91"/>
      <c r="JB15" s="91"/>
      <c r="JC15" s="91"/>
      <c r="JD15" s="91"/>
      <c r="JE15" s="91"/>
      <c r="JF15" s="91"/>
      <c r="JG15" s="91"/>
      <c r="JH15" s="91"/>
      <c r="JI15" s="91"/>
      <c r="JJ15" s="91"/>
      <c r="JK15" s="91"/>
      <c r="JL15" s="91"/>
      <c r="JM15" s="91"/>
      <c r="JN15" s="91"/>
      <c r="JO15" s="91"/>
      <c r="JP15" s="91"/>
      <c r="JQ15" s="91"/>
      <c r="JR15" s="91"/>
      <c r="JS15" s="91"/>
      <c r="JT15" s="91"/>
      <c r="JU15" s="91"/>
      <c r="JV15" s="91"/>
      <c r="JW15" s="91"/>
      <c r="JX15" s="91"/>
      <c r="JY15" s="91"/>
      <c r="JZ15" s="91"/>
      <c r="KA15" s="91"/>
      <c r="KB15" s="91"/>
      <c r="KC15" s="91"/>
      <c r="KD15" s="91"/>
      <c r="KE15" s="91"/>
      <c r="KF15" s="91"/>
      <c r="KG15" s="91"/>
      <c r="KH15" s="91"/>
      <c r="KI15" s="91"/>
      <c r="KJ15" s="91"/>
      <c r="KK15" s="91"/>
      <c r="KL15" s="91"/>
      <c r="KM15" s="91"/>
      <c r="KN15" s="91"/>
      <c r="KO15" s="91"/>
      <c r="KP15" s="91"/>
      <c r="KQ15" s="91"/>
      <c r="KR15" s="91"/>
      <c r="KS15" s="91"/>
      <c r="KT15" s="91"/>
      <c r="KU15" s="91"/>
      <c r="KV15" s="91"/>
      <c r="KW15" s="91"/>
      <c r="KX15" s="91"/>
      <c r="KY15" s="91"/>
      <c r="KZ15" s="91"/>
      <c r="LA15" s="91"/>
      <c r="LB15" s="91"/>
      <c r="LC15" s="91"/>
      <c r="LD15" s="91"/>
      <c r="LE15" s="91"/>
      <c r="LF15" s="91"/>
      <c r="LG15" s="91"/>
      <c r="LH15" s="91"/>
      <c r="LI15" s="91"/>
      <c r="LJ15" s="91"/>
      <c r="LK15" s="91"/>
      <c r="LL15" s="91"/>
      <c r="LM15" s="91"/>
      <c r="LN15" s="91"/>
      <c r="LO15" s="91"/>
      <c r="LP15" s="91"/>
      <c r="LQ15" s="91"/>
      <c r="LR15" s="91"/>
      <c r="LS15" s="91"/>
      <c r="LT15" s="91"/>
      <c r="LU15" s="91"/>
      <c r="LV15" s="91"/>
      <c r="LW15" s="91"/>
      <c r="LX15" s="91"/>
      <c r="LY15" s="91"/>
      <c r="LZ15" s="91"/>
      <c r="MA15" s="91"/>
      <c r="MB15" s="91"/>
      <c r="MC15" s="91"/>
      <c r="MD15" s="91"/>
      <c r="ME15" s="91"/>
      <c r="MF15" s="91"/>
      <c r="MG15" s="91"/>
      <c r="MH15" s="91"/>
      <c r="MI15" s="91"/>
      <c r="MJ15" s="91"/>
      <c r="MK15" s="91"/>
      <c r="ML15" s="91"/>
      <c r="MM15" s="91"/>
      <c r="MN15" s="91"/>
      <c r="MO15" s="91"/>
      <c r="MP15" s="91"/>
      <c r="MQ15" s="91"/>
      <c r="MR15" s="91"/>
      <c r="MS15" s="91"/>
      <c r="MT15" s="91"/>
      <c r="MU15" s="91"/>
      <c r="MV15" s="91"/>
      <c r="MW15" s="91"/>
      <c r="MX15" s="91"/>
      <c r="MY15" s="91"/>
      <c r="MZ15" s="91"/>
      <c r="NA15" s="91"/>
      <c r="NB15" s="91"/>
      <c r="NC15" s="91"/>
      <c r="ND15" s="91"/>
      <c r="NE15" s="91"/>
      <c r="NF15" s="91"/>
      <c r="NG15" s="91"/>
      <c r="NH15" s="91"/>
      <c r="NI15" s="91"/>
      <c r="NJ15" s="91"/>
      <c r="NK15" s="91"/>
      <c r="NL15" s="91"/>
      <c r="NM15" s="91"/>
      <c r="NN15" s="91"/>
      <c r="NO15" s="91"/>
      <c r="NP15" s="91"/>
      <c r="NQ15" s="91"/>
      <c r="NR15" s="91"/>
      <c r="NS15" s="91"/>
      <c r="NT15" s="91"/>
      <c r="NU15" s="91"/>
      <c r="NV15" s="91"/>
      <c r="NW15" s="91"/>
      <c r="NX15" s="91"/>
      <c r="NY15" s="91"/>
      <c r="NZ15" s="91"/>
      <c r="OA15" s="91"/>
      <c r="OB15" s="91"/>
      <c r="OC15" s="91"/>
      <c r="OD15" s="91"/>
      <c r="OE15" s="91"/>
      <c r="OF15" s="91"/>
      <c r="OG15" s="91"/>
      <c r="OH15" s="91"/>
      <c r="OI15" s="91"/>
      <c r="OJ15" s="91"/>
      <c r="OK15" s="91"/>
      <c r="OL15" s="91"/>
      <c r="OM15" s="91"/>
      <c r="ON15" s="91"/>
      <c r="OO15" s="91"/>
      <c r="OP15" s="91"/>
      <c r="OQ15" s="91"/>
      <c r="OR15" s="91"/>
      <c r="OS15" s="91"/>
      <c r="OT15" s="91"/>
      <c r="OU15" s="91"/>
      <c r="OV15" s="91"/>
      <c r="OW15" s="91"/>
      <c r="OX15" s="91"/>
      <c r="OY15" s="91"/>
      <c r="OZ15" s="91"/>
      <c r="PA15" s="91"/>
      <c r="PB15" s="91"/>
      <c r="PC15" s="91"/>
      <c r="PD15" s="91"/>
      <c r="PE15" s="91"/>
      <c r="PF15" s="91"/>
      <c r="PG15" s="91"/>
      <c r="PH15" s="91"/>
      <c r="PI15" s="91"/>
      <c r="PJ15" s="91"/>
      <c r="PK15" s="91"/>
      <c r="PL15" s="91"/>
      <c r="PM15" s="91"/>
      <c r="PN15" s="91"/>
      <c r="PO15" s="91"/>
      <c r="PP15" s="91"/>
      <c r="PQ15" s="91"/>
      <c r="PR15" s="91"/>
      <c r="PS15" s="91"/>
      <c r="PT15" s="91"/>
      <c r="PU15" s="91"/>
      <c r="PV15" s="91"/>
      <c r="PW15" s="91"/>
      <c r="PX15" s="91"/>
      <c r="PY15" s="91"/>
      <c r="PZ15" s="91"/>
      <c r="QA15" s="91"/>
      <c r="QB15" s="91"/>
      <c r="QC15" s="91"/>
      <c r="QD15" s="91"/>
      <c r="QE15" s="91"/>
      <c r="QF15" s="91"/>
      <c r="QG15" s="91"/>
      <c r="QH15" s="91"/>
      <c r="QI15" s="91"/>
      <c r="QJ15" s="91"/>
      <c r="QK15" s="91"/>
      <c r="QL15" s="91"/>
      <c r="QM15" s="91"/>
      <c r="QN15" s="91"/>
      <c r="QO15" s="91"/>
      <c r="QP15" s="91"/>
      <c r="QQ15" s="91"/>
      <c r="QR15" s="91"/>
      <c r="QS15" s="91"/>
      <c r="QT15" s="91"/>
      <c r="QU15" s="91"/>
      <c r="QV15" s="91"/>
      <c r="QW15" s="91"/>
      <c r="QX15" s="91"/>
      <c r="QY15" s="91"/>
      <c r="QZ15" s="91"/>
      <c r="RA15" s="91"/>
      <c r="RB15" s="91"/>
      <c r="RC15" s="91"/>
      <c r="RD15" s="91"/>
      <c r="RE15" s="91"/>
      <c r="RF15" s="91"/>
      <c r="RG15" s="91"/>
      <c r="RH15" s="91"/>
      <c r="RI15" s="91"/>
      <c r="RJ15" s="91"/>
      <c r="RK15" s="91"/>
      <c r="RL15" s="91"/>
      <c r="RM15" s="91"/>
      <c r="RN15" s="91"/>
      <c r="RO15" s="91"/>
      <c r="RP15" s="91"/>
      <c r="RQ15" s="91"/>
      <c r="RR15" s="91"/>
      <c r="RS15" s="91"/>
      <c r="RT15" s="91"/>
      <c r="RU15" s="91"/>
      <c r="RV15" s="91"/>
      <c r="RW15" s="91"/>
      <c r="RX15" s="91"/>
      <c r="RY15" s="91"/>
      <c r="RZ15" s="91"/>
      <c r="SA15" s="91"/>
      <c r="SB15" s="91"/>
      <c r="SC15" s="91"/>
      <c r="SD15" s="91"/>
      <c r="SE15" s="91"/>
      <c r="SF15" s="91"/>
      <c r="SG15" s="91"/>
      <c r="SH15" s="91"/>
      <c r="SI15" s="91"/>
      <c r="SJ15" s="91"/>
      <c r="SK15" s="91"/>
      <c r="SL15" s="91"/>
      <c r="SM15" s="91"/>
      <c r="SN15" s="91"/>
      <c r="SO15" s="91"/>
      <c r="SP15" s="91"/>
      <c r="SQ15" s="91"/>
      <c r="SR15" s="91"/>
      <c r="SS15" s="91"/>
      <c r="ST15" s="91"/>
      <c r="SU15" s="91"/>
      <c r="SV15" s="91"/>
      <c r="SW15" s="91"/>
      <c r="SX15" s="91"/>
      <c r="SY15" s="91"/>
      <c r="SZ15" s="91"/>
      <c r="TA15" s="91"/>
      <c r="TB15" s="91"/>
      <c r="TC15" s="91"/>
      <c r="TD15" s="91"/>
      <c r="TE15" s="91"/>
      <c r="TF15" s="91"/>
      <c r="TG15" s="91"/>
      <c r="TH15" s="91"/>
      <c r="TI15" s="91"/>
      <c r="TJ15" s="91"/>
      <c r="TK15" s="91"/>
      <c r="TL15" s="91"/>
      <c r="TM15" s="91"/>
      <c r="TN15" s="91"/>
      <c r="TO15" s="91"/>
      <c r="TP15" s="91"/>
      <c r="TQ15" s="91"/>
      <c r="TR15" s="91"/>
      <c r="TS15" s="91"/>
      <c r="TT15" s="91"/>
      <c r="TU15" s="91"/>
      <c r="TV15" s="91"/>
      <c r="TW15" s="91"/>
      <c r="TX15" s="91"/>
      <c r="TY15" s="91"/>
      <c r="TZ15" s="91"/>
      <c r="UA15" s="91"/>
      <c r="UB15" s="91"/>
      <c r="UC15" s="91"/>
      <c r="UD15" s="91"/>
      <c r="UE15" s="91"/>
      <c r="UF15" s="91"/>
      <c r="UG15" s="91"/>
      <c r="UH15" s="91"/>
      <c r="UI15" s="91"/>
      <c r="UJ15" s="91"/>
      <c r="UK15" s="91"/>
      <c r="UL15" s="91"/>
      <c r="UM15" s="91"/>
      <c r="UN15" s="91"/>
      <c r="UO15" s="91"/>
      <c r="UP15" s="91"/>
      <c r="UQ15" s="91"/>
      <c r="UR15" s="91"/>
      <c r="US15" s="91"/>
      <c r="UT15" s="91"/>
      <c r="UU15" s="91"/>
      <c r="UV15" s="91"/>
      <c r="UW15" s="91"/>
      <c r="UX15" s="91"/>
      <c r="UY15" s="91"/>
      <c r="UZ15" s="91"/>
      <c r="VA15" s="91"/>
      <c r="VB15" s="91"/>
      <c r="VC15" s="91"/>
      <c r="VD15" s="91"/>
      <c r="VE15" s="91"/>
      <c r="VF15" s="91"/>
      <c r="VG15" s="91"/>
      <c r="VH15" s="91"/>
      <c r="VI15" s="91"/>
      <c r="VJ15" s="91"/>
      <c r="VK15" s="91"/>
      <c r="VL15" s="91"/>
      <c r="VM15" s="91"/>
      <c r="VN15" s="91"/>
      <c r="VO15" s="91"/>
      <c r="VP15" s="91"/>
      <c r="VQ15" s="91"/>
      <c r="VR15" s="91"/>
      <c r="VS15" s="91"/>
      <c r="VT15" s="91"/>
      <c r="VU15" s="91"/>
      <c r="VV15" s="91"/>
      <c r="VW15" s="91"/>
      <c r="VX15" s="91"/>
      <c r="VY15" s="91"/>
      <c r="VZ15" s="91"/>
      <c r="WA15" s="91"/>
      <c r="WB15" s="91"/>
      <c r="WC15" s="91"/>
      <c r="WD15" s="91"/>
      <c r="WE15" s="91"/>
      <c r="WF15" s="91"/>
      <c r="WG15" s="91"/>
      <c r="WH15" s="91"/>
      <c r="WI15" s="91"/>
      <c r="WJ15" s="91"/>
      <c r="WK15" s="91"/>
      <c r="WL15" s="91"/>
      <c r="WM15" s="91"/>
      <c r="WN15" s="91"/>
      <c r="WO15" s="91"/>
      <c r="WP15" s="91"/>
      <c r="WQ15" s="91"/>
      <c r="WR15" s="91"/>
      <c r="WS15" s="91"/>
      <c r="WT15" s="91"/>
      <c r="WU15" s="91"/>
      <c r="WV15" s="91"/>
      <c r="WW15" s="91"/>
      <c r="WX15" s="91"/>
      <c r="WY15" s="91"/>
      <c r="WZ15" s="91"/>
      <c r="XA15" s="91"/>
      <c r="XB15" s="91"/>
      <c r="XC15" s="91"/>
      <c r="XD15" s="91"/>
      <c r="XE15" s="91"/>
      <c r="XF15" s="91"/>
      <c r="XG15" s="91"/>
      <c r="XH15" s="91"/>
      <c r="XI15" s="91"/>
      <c r="XJ15" s="91"/>
      <c r="XK15" s="91"/>
      <c r="XL15" s="91"/>
      <c r="XM15" s="91"/>
      <c r="XN15" s="91"/>
      <c r="XO15" s="91"/>
      <c r="XP15" s="91"/>
      <c r="XQ15" s="91"/>
      <c r="XR15" s="91"/>
      <c r="XS15" s="91"/>
      <c r="XT15" s="91"/>
      <c r="XU15" s="91"/>
      <c r="XV15" s="91"/>
      <c r="XW15" s="91"/>
      <c r="XX15" s="91"/>
      <c r="XY15" s="91"/>
      <c r="XZ15" s="91"/>
      <c r="YA15" s="91"/>
      <c r="YB15" s="91"/>
      <c r="YC15" s="91"/>
      <c r="YD15" s="91"/>
      <c r="YE15" s="91"/>
      <c r="YF15" s="91"/>
      <c r="YG15" s="91"/>
      <c r="YH15" s="91"/>
      <c r="YI15" s="91"/>
      <c r="YJ15" s="91"/>
      <c r="YK15" s="91"/>
      <c r="YL15" s="91"/>
      <c r="YM15" s="91"/>
      <c r="YN15" s="91"/>
      <c r="YO15" s="91"/>
      <c r="YP15" s="91"/>
      <c r="YQ15" s="91"/>
      <c r="YR15" s="91"/>
      <c r="YS15" s="91"/>
      <c r="YT15" s="91"/>
      <c r="YU15" s="91"/>
      <c r="YV15" s="91"/>
      <c r="YW15" s="91"/>
      <c r="YX15" s="91"/>
      <c r="YY15" s="91"/>
      <c r="YZ15" s="91"/>
      <c r="ZA15" s="91"/>
      <c r="ZB15" s="91"/>
      <c r="ZC15" s="91"/>
      <c r="ZD15" s="91"/>
      <c r="ZE15" s="91"/>
      <c r="ZF15" s="91"/>
      <c r="ZG15" s="91"/>
      <c r="ZH15" s="91"/>
      <c r="ZI15" s="91"/>
      <c r="ZJ15" s="91"/>
      <c r="ZK15" s="91"/>
      <c r="ZL15" s="91"/>
      <c r="ZM15" s="91"/>
      <c r="ZN15" s="91"/>
      <c r="ZO15" s="91"/>
      <c r="ZP15" s="91"/>
      <c r="ZQ15" s="91"/>
      <c r="ZR15" s="91"/>
      <c r="ZS15" s="91"/>
      <c r="ZT15" s="91"/>
      <c r="ZU15" s="91"/>
      <c r="ZV15" s="91"/>
      <c r="ZW15" s="91"/>
      <c r="ZX15" s="91"/>
      <c r="ZY15" s="91"/>
      <c r="ZZ15" s="91"/>
      <c r="AAA15" s="91"/>
      <c r="AAB15" s="91"/>
      <c r="AAC15" s="91"/>
      <c r="AAD15" s="91"/>
      <c r="AAE15" s="91"/>
      <c r="AAF15" s="91"/>
      <c r="AAG15" s="91"/>
      <c r="AAH15" s="91"/>
      <c r="AAI15" s="91"/>
      <c r="AAJ15" s="91"/>
      <c r="AAK15" s="91"/>
      <c r="AAL15" s="91"/>
      <c r="AAM15" s="91"/>
      <c r="AAN15" s="91"/>
      <c r="AAO15" s="91"/>
      <c r="AAP15" s="91"/>
      <c r="AAQ15" s="91"/>
      <c r="AAR15" s="91"/>
      <c r="AAS15" s="91"/>
      <c r="AAT15" s="91"/>
      <c r="AAU15" s="91"/>
      <c r="AAV15" s="91"/>
      <c r="AAW15" s="91"/>
      <c r="AAX15" s="91"/>
      <c r="AAY15" s="91"/>
      <c r="AAZ15" s="91"/>
      <c r="ABA15" s="91"/>
      <c r="ABB15" s="91"/>
      <c r="ABC15" s="91"/>
      <c r="ABD15" s="91"/>
      <c r="ABE15" s="91"/>
      <c r="ABF15" s="91"/>
      <c r="ABG15" s="91"/>
      <c r="ABH15" s="91"/>
      <c r="ABI15" s="91"/>
      <c r="ABJ15" s="91"/>
      <c r="ABK15" s="91"/>
      <c r="ABL15" s="91"/>
      <c r="ABM15" s="91"/>
      <c r="ABN15" s="91"/>
      <c r="ABO15" s="91"/>
      <c r="ABP15" s="91"/>
      <c r="ABQ15" s="91"/>
      <c r="ABR15" s="91"/>
      <c r="ABS15" s="91"/>
      <c r="ABT15" s="91"/>
      <c r="ABU15" s="91"/>
      <c r="ABV15" s="91"/>
      <c r="ABW15" s="91"/>
      <c r="ABX15" s="91"/>
      <c r="ABY15" s="91"/>
      <c r="ABZ15" s="91"/>
      <c r="ACA15" s="91"/>
      <c r="ACB15" s="91"/>
      <c r="ACC15" s="91"/>
      <c r="ACD15" s="91"/>
      <c r="ACE15" s="91"/>
      <c r="ACF15" s="91"/>
      <c r="ACG15" s="91"/>
      <c r="ACH15" s="91"/>
      <c r="ACI15" s="91"/>
      <c r="ACJ15" s="91"/>
      <c r="ACK15" s="91"/>
      <c r="ACL15" s="91"/>
      <c r="ACM15" s="91"/>
      <c r="ACN15" s="91"/>
      <c r="ACO15" s="91"/>
      <c r="ACP15" s="91"/>
      <c r="ACQ15" s="91"/>
      <c r="ACR15" s="91"/>
      <c r="ACS15" s="91"/>
      <c r="ACT15" s="91"/>
      <c r="ACU15" s="91"/>
      <c r="ACV15" s="91"/>
      <c r="ACW15" s="91"/>
      <c r="ACX15" s="91"/>
      <c r="ACY15" s="91"/>
      <c r="ACZ15" s="91"/>
      <c r="ADA15" s="91"/>
      <c r="ADB15" s="91"/>
      <c r="ADC15" s="91"/>
      <c r="ADD15" s="91"/>
      <c r="ADE15" s="91"/>
      <c r="ADF15" s="91"/>
      <c r="ADG15" s="91"/>
      <c r="ADH15" s="91"/>
      <c r="ADI15" s="91"/>
      <c r="ADJ15" s="91"/>
      <c r="ADK15" s="91"/>
      <c r="ADL15" s="91"/>
      <c r="ADM15" s="91"/>
      <c r="ADN15" s="91"/>
      <c r="ADO15" s="91"/>
      <c r="ADP15" s="91"/>
      <c r="ADQ15" s="91"/>
      <c r="ADR15" s="91"/>
      <c r="ADS15" s="91"/>
      <c r="ADT15" s="91"/>
      <c r="ADU15" s="91"/>
      <c r="ADV15" s="91"/>
      <c r="ADW15" s="91"/>
      <c r="ADX15" s="91"/>
      <c r="ADY15" s="91"/>
      <c r="ADZ15" s="91"/>
      <c r="AEA15" s="91"/>
      <c r="AEB15" s="91"/>
      <c r="AEC15" s="91"/>
      <c r="AED15" s="91"/>
      <c r="AEE15" s="91"/>
      <c r="AEF15" s="91"/>
      <c r="AEG15" s="91"/>
      <c r="AEH15" s="91"/>
      <c r="AEI15" s="91"/>
      <c r="AEJ15" s="91"/>
      <c r="AEK15" s="91"/>
      <c r="AEL15" s="91"/>
      <c r="AEM15" s="91"/>
      <c r="AEN15" s="91"/>
      <c r="AEO15" s="91"/>
      <c r="AEP15" s="91"/>
      <c r="AEQ15" s="91"/>
      <c r="AER15" s="91"/>
      <c r="AES15" s="91"/>
      <c r="AET15" s="91"/>
      <c r="AEU15" s="91"/>
      <c r="AEV15" s="91"/>
      <c r="AEW15" s="91"/>
      <c r="AEX15" s="91"/>
      <c r="AEY15" s="91"/>
      <c r="AEZ15" s="91"/>
      <c r="AFA15" s="91"/>
      <c r="AFB15" s="91"/>
      <c r="AFC15" s="91"/>
      <c r="AFD15" s="91"/>
      <c r="AFE15" s="91"/>
      <c r="AFF15" s="91"/>
      <c r="AFG15" s="91"/>
      <c r="AFH15" s="91"/>
      <c r="AFI15" s="91"/>
      <c r="AFJ15" s="91"/>
      <c r="AFK15" s="91"/>
      <c r="AFL15" s="91"/>
      <c r="AFM15" s="91"/>
      <c r="AFN15" s="91"/>
      <c r="AFO15" s="91"/>
      <c r="AFP15" s="91"/>
      <c r="AFQ15" s="91"/>
      <c r="AFR15" s="91"/>
      <c r="AFS15" s="91"/>
      <c r="AFT15" s="91"/>
      <c r="AFU15" s="91"/>
      <c r="AFV15" s="91"/>
      <c r="AFW15" s="91"/>
      <c r="AFX15" s="91"/>
      <c r="AFY15" s="91"/>
      <c r="AFZ15" s="91"/>
      <c r="AGA15" s="91"/>
      <c r="AGB15" s="91"/>
      <c r="AGC15" s="91"/>
      <c r="AGD15" s="91"/>
      <c r="AGE15" s="91"/>
      <c r="AGF15" s="91"/>
      <c r="AGG15" s="91"/>
      <c r="AGH15" s="91"/>
      <c r="AGI15" s="91"/>
      <c r="AGJ15" s="91"/>
      <c r="AGK15" s="91"/>
      <c r="AGL15" s="91"/>
      <c r="AGM15" s="91"/>
      <c r="AGN15" s="91"/>
      <c r="AGO15" s="91"/>
      <c r="AGP15" s="91"/>
      <c r="AGQ15" s="91"/>
      <c r="AGR15" s="91"/>
      <c r="AGS15" s="91"/>
      <c r="AGT15" s="91"/>
      <c r="AGU15" s="91"/>
      <c r="AGV15" s="91"/>
      <c r="AGW15" s="91"/>
      <c r="AGX15" s="91"/>
      <c r="AGY15" s="91"/>
      <c r="AGZ15" s="91"/>
      <c r="AHA15" s="91"/>
      <c r="AHB15" s="91"/>
      <c r="AHC15" s="91"/>
      <c r="AHD15" s="91"/>
      <c r="AHE15" s="91"/>
      <c r="AHF15" s="91"/>
      <c r="AHG15" s="91"/>
      <c r="AHH15" s="91"/>
      <c r="AHI15" s="91"/>
      <c r="AHJ15" s="91"/>
      <c r="AHK15" s="91"/>
      <c r="AHL15" s="91"/>
      <c r="AHM15" s="91"/>
      <c r="AHN15" s="91"/>
      <c r="AHO15" s="91"/>
      <c r="AHP15" s="91"/>
      <c r="AHQ15" s="91"/>
      <c r="AHR15" s="91"/>
      <c r="AHS15" s="91"/>
      <c r="AHT15" s="91"/>
      <c r="AHU15" s="91"/>
      <c r="AHV15" s="91"/>
      <c r="AHW15" s="91"/>
      <c r="AHX15" s="91"/>
      <c r="AHY15" s="91"/>
      <c r="AHZ15" s="91"/>
      <c r="AIA15" s="91"/>
      <c r="AIB15" s="91"/>
      <c r="AIC15" s="91"/>
      <c r="AID15" s="91"/>
      <c r="AIE15" s="91"/>
      <c r="AIF15" s="91"/>
      <c r="AIG15" s="91"/>
      <c r="AIH15" s="91"/>
      <c r="AII15" s="91"/>
      <c r="AIJ15" s="91"/>
      <c r="AIK15" s="91"/>
      <c r="AIL15" s="91"/>
      <c r="AIM15" s="91"/>
      <c r="AIN15" s="91"/>
      <c r="AIO15" s="91"/>
      <c r="AIP15" s="91"/>
      <c r="AIQ15" s="91"/>
      <c r="AIR15" s="91"/>
      <c r="AIS15" s="91"/>
      <c r="AIT15" s="91"/>
      <c r="AIU15" s="91"/>
      <c r="AIV15" s="91"/>
      <c r="AIW15" s="91"/>
      <c r="AIX15" s="91"/>
      <c r="AIY15" s="91"/>
      <c r="AIZ15" s="91"/>
      <c r="AJA15" s="91"/>
      <c r="AJB15" s="91"/>
      <c r="AJC15" s="91"/>
      <c r="AJD15" s="91"/>
      <c r="AJE15" s="91"/>
      <c r="AJF15" s="91"/>
      <c r="AJG15" s="91"/>
      <c r="AJH15" s="91"/>
      <c r="AJI15" s="91"/>
      <c r="AJJ15" s="91"/>
      <c r="AJK15" s="91"/>
      <c r="AJL15" s="91"/>
      <c r="AJM15" s="91"/>
      <c r="AJN15" s="91"/>
      <c r="AJO15" s="91"/>
      <c r="AJP15" s="91"/>
      <c r="AJQ15" s="91"/>
      <c r="AJR15" s="91"/>
      <c r="AJS15" s="91"/>
      <c r="AJT15" s="91"/>
      <c r="AJU15" s="91"/>
      <c r="AJV15" s="91"/>
      <c r="AJW15" s="91"/>
      <c r="AJX15" s="91"/>
      <c r="AJY15" s="91"/>
      <c r="AJZ15" s="91"/>
      <c r="AKA15" s="91"/>
      <c r="AKB15" s="91"/>
      <c r="AKC15" s="91"/>
      <c r="AKD15" s="91"/>
      <c r="AKE15" s="91"/>
      <c r="AKF15" s="91"/>
      <c r="AKG15" s="91"/>
      <c r="AKH15" s="91"/>
      <c r="AKI15" s="91"/>
      <c r="AKJ15" s="91"/>
      <c r="AKK15" s="91"/>
      <c r="AKL15" s="91"/>
      <c r="AKM15" s="91"/>
      <c r="AKN15" s="91"/>
      <c r="AKO15" s="91"/>
      <c r="AKP15" s="91"/>
      <c r="AKQ15" s="91"/>
      <c r="AKR15" s="91"/>
      <c r="AKS15" s="91"/>
      <c r="AKT15" s="91"/>
      <c r="AKU15" s="91"/>
      <c r="AKV15" s="91"/>
      <c r="AKW15" s="91"/>
      <c r="AKX15" s="91"/>
      <c r="AKY15" s="91"/>
      <c r="AKZ15" s="91"/>
      <c r="ALA15" s="91"/>
      <c r="ALB15" s="91"/>
      <c r="ALC15" s="91"/>
      <c r="ALD15" s="91"/>
      <c r="ALE15" s="91"/>
      <c r="ALF15" s="91"/>
      <c r="ALG15" s="91"/>
      <c r="ALH15" s="91"/>
      <c r="ALI15" s="91"/>
      <c r="ALJ15" s="91"/>
      <c r="ALK15" s="91"/>
      <c r="ALL15" s="91"/>
      <c r="ALM15" s="91"/>
      <c r="ALN15" s="91"/>
      <c r="ALO15" s="91"/>
      <c r="ALP15" s="91"/>
      <c r="ALQ15" s="91"/>
      <c r="ALR15" s="91"/>
      <c r="ALS15" s="91"/>
      <c r="ALT15" s="91"/>
      <c r="ALU15" s="91"/>
      <c r="ALV15" s="91"/>
      <c r="ALW15" s="91"/>
      <c r="ALX15" s="91"/>
      <c r="ALY15" s="91"/>
      <c r="ALZ15" s="91"/>
      <c r="AMA15" s="91"/>
    </row>
    <row r="16" spans="1:1015" s="75" customFormat="1" ht="19.5" customHeight="1">
      <c r="A16" s="90"/>
      <c r="B16" s="86"/>
      <c r="C16" s="86"/>
      <c r="D16" s="87"/>
      <c r="E16" s="87"/>
      <c r="F16" s="87"/>
      <c r="G16" s="82"/>
      <c r="H16" s="84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  <c r="IN16" s="91"/>
      <c r="IO16" s="91"/>
      <c r="IP16" s="91"/>
      <c r="IQ16" s="91"/>
      <c r="IR16" s="91"/>
      <c r="IS16" s="91"/>
      <c r="IT16" s="91"/>
      <c r="IU16" s="91"/>
      <c r="IV16" s="91"/>
      <c r="IW16" s="91"/>
      <c r="IX16" s="91"/>
      <c r="IY16" s="91"/>
      <c r="IZ16" s="91"/>
      <c r="JA16" s="91"/>
      <c r="JB16" s="91"/>
      <c r="JC16" s="91"/>
      <c r="JD16" s="91"/>
      <c r="JE16" s="91"/>
      <c r="JF16" s="91"/>
      <c r="JG16" s="91"/>
      <c r="JH16" s="91"/>
      <c r="JI16" s="91"/>
      <c r="JJ16" s="91"/>
      <c r="JK16" s="91"/>
      <c r="JL16" s="91"/>
      <c r="JM16" s="91"/>
      <c r="JN16" s="91"/>
      <c r="JO16" s="91"/>
      <c r="JP16" s="91"/>
      <c r="JQ16" s="91"/>
      <c r="JR16" s="91"/>
      <c r="JS16" s="91"/>
      <c r="JT16" s="91"/>
      <c r="JU16" s="91"/>
      <c r="JV16" s="91"/>
      <c r="JW16" s="91"/>
      <c r="JX16" s="91"/>
      <c r="JY16" s="91"/>
      <c r="JZ16" s="91"/>
      <c r="KA16" s="91"/>
      <c r="KB16" s="91"/>
      <c r="KC16" s="91"/>
      <c r="KD16" s="91"/>
      <c r="KE16" s="91"/>
      <c r="KF16" s="91"/>
      <c r="KG16" s="91"/>
      <c r="KH16" s="91"/>
      <c r="KI16" s="91"/>
      <c r="KJ16" s="91"/>
      <c r="KK16" s="91"/>
      <c r="KL16" s="91"/>
      <c r="KM16" s="91"/>
      <c r="KN16" s="91"/>
      <c r="KO16" s="91"/>
      <c r="KP16" s="91"/>
      <c r="KQ16" s="91"/>
      <c r="KR16" s="91"/>
      <c r="KS16" s="91"/>
      <c r="KT16" s="91"/>
      <c r="KU16" s="91"/>
      <c r="KV16" s="91"/>
      <c r="KW16" s="91"/>
      <c r="KX16" s="91"/>
      <c r="KY16" s="91"/>
      <c r="KZ16" s="91"/>
      <c r="LA16" s="91"/>
      <c r="LB16" s="91"/>
      <c r="LC16" s="91"/>
      <c r="LD16" s="91"/>
      <c r="LE16" s="91"/>
      <c r="LF16" s="91"/>
      <c r="LG16" s="91"/>
      <c r="LH16" s="91"/>
      <c r="LI16" s="91"/>
      <c r="LJ16" s="91"/>
      <c r="LK16" s="91"/>
      <c r="LL16" s="91"/>
      <c r="LM16" s="91"/>
      <c r="LN16" s="91"/>
      <c r="LO16" s="91"/>
      <c r="LP16" s="91"/>
      <c r="LQ16" s="91"/>
      <c r="LR16" s="91"/>
      <c r="LS16" s="91"/>
      <c r="LT16" s="91"/>
      <c r="LU16" s="91"/>
      <c r="LV16" s="91"/>
      <c r="LW16" s="91"/>
      <c r="LX16" s="91"/>
      <c r="LY16" s="91"/>
      <c r="LZ16" s="91"/>
      <c r="MA16" s="91"/>
      <c r="MB16" s="91"/>
      <c r="MC16" s="91"/>
      <c r="MD16" s="91"/>
      <c r="ME16" s="91"/>
      <c r="MF16" s="91"/>
      <c r="MG16" s="91"/>
      <c r="MH16" s="91"/>
      <c r="MI16" s="91"/>
      <c r="MJ16" s="91"/>
      <c r="MK16" s="91"/>
      <c r="ML16" s="91"/>
      <c r="MM16" s="91"/>
      <c r="MN16" s="91"/>
      <c r="MO16" s="91"/>
      <c r="MP16" s="91"/>
      <c r="MQ16" s="91"/>
      <c r="MR16" s="91"/>
      <c r="MS16" s="91"/>
      <c r="MT16" s="91"/>
      <c r="MU16" s="91"/>
      <c r="MV16" s="91"/>
      <c r="MW16" s="91"/>
      <c r="MX16" s="91"/>
      <c r="MY16" s="91"/>
      <c r="MZ16" s="91"/>
      <c r="NA16" s="91"/>
      <c r="NB16" s="91"/>
      <c r="NC16" s="91"/>
      <c r="ND16" s="91"/>
      <c r="NE16" s="91"/>
      <c r="NF16" s="91"/>
      <c r="NG16" s="91"/>
      <c r="NH16" s="91"/>
      <c r="NI16" s="91"/>
      <c r="NJ16" s="91"/>
      <c r="NK16" s="91"/>
      <c r="NL16" s="91"/>
      <c r="NM16" s="91"/>
      <c r="NN16" s="91"/>
      <c r="NO16" s="91"/>
      <c r="NP16" s="91"/>
      <c r="NQ16" s="91"/>
      <c r="NR16" s="91"/>
      <c r="NS16" s="91"/>
      <c r="NT16" s="91"/>
      <c r="NU16" s="91"/>
      <c r="NV16" s="91"/>
      <c r="NW16" s="91"/>
      <c r="NX16" s="91"/>
      <c r="NY16" s="91"/>
      <c r="NZ16" s="91"/>
      <c r="OA16" s="91"/>
      <c r="OB16" s="91"/>
      <c r="OC16" s="91"/>
      <c r="OD16" s="91"/>
      <c r="OE16" s="91"/>
      <c r="OF16" s="91"/>
      <c r="OG16" s="91"/>
      <c r="OH16" s="91"/>
      <c r="OI16" s="91"/>
      <c r="OJ16" s="91"/>
      <c r="OK16" s="91"/>
      <c r="OL16" s="91"/>
      <c r="OM16" s="91"/>
      <c r="ON16" s="91"/>
      <c r="OO16" s="91"/>
      <c r="OP16" s="91"/>
      <c r="OQ16" s="91"/>
      <c r="OR16" s="91"/>
      <c r="OS16" s="91"/>
      <c r="OT16" s="91"/>
      <c r="OU16" s="91"/>
      <c r="OV16" s="91"/>
      <c r="OW16" s="91"/>
      <c r="OX16" s="91"/>
      <c r="OY16" s="91"/>
      <c r="OZ16" s="91"/>
      <c r="PA16" s="91"/>
      <c r="PB16" s="91"/>
      <c r="PC16" s="91"/>
      <c r="PD16" s="91"/>
      <c r="PE16" s="91"/>
      <c r="PF16" s="91"/>
      <c r="PG16" s="91"/>
      <c r="PH16" s="91"/>
      <c r="PI16" s="91"/>
      <c r="PJ16" s="91"/>
      <c r="PK16" s="91"/>
      <c r="PL16" s="91"/>
      <c r="PM16" s="91"/>
      <c r="PN16" s="91"/>
      <c r="PO16" s="91"/>
      <c r="PP16" s="91"/>
      <c r="PQ16" s="91"/>
      <c r="PR16" s="91"/>
      <c r="PS16" s="91"/>
      <c r="PT16" s="91"/>
      <c r="PU16" s="91"/>
      <c r="PV16" s="91"/>
      <c r="PW16" s="91"/>
      <c r="PX16" s="91"/>
      <c r="PY16" s="91"/>
      <c r="PZ16" s="91"/>
      <c r="QA16" s="91"/>
      <c r="QB16" s="91"/>
      <c r="QC16" s="91"/>
      <c r="QD16" s="91"/>
      <c r="QE16" s="91"/>
      <c r="QF16" s="91"/>
      <c r="QG16" s="91"/>
      <c r="QH16" s="91"/>
      <c r="QI16" s="91"/>
      <c r="QJ16" s="91"/>
      <c r="QK16" s="91"/>
      <c r="QL16" s="91"/>
      <c r="QM16" s="91"/>
      <c r="QN16" s="91"/>
      <c r="QO16" s="91"/>
      <c r="QP16" s="91"/>
      <c r="QQ16" s="91"/>
      <c r="QR16" s="91"/>
      <c r="QS16" s="91"/>
      <c r="QT16" s="91"/>
      <c r="QU16" s="91"/>
      <c r="QV16" s="91"/>
      <c r="QW16" s="91"/>
      <c r="QX16" s="91"/>
      <c r="QY16" s="91"/>
      <c r="QZ16" s="91"/>
      <c r="RA16" s="91"/>
      <c r="RB16" s="91"/>
      <c r="RC16" s="91"/>
      <c r="RD16" s="91"/>
      <c r="RE16" s="91"/>
      <c r="RF16" s="91"/>
      <c r="RG16" s="91"/>
      <c r="RH16" s="91"/>
      <c r="RI16" s="91"/>
      <c r="RJ16" s="91"/>
      <c r="RK16" s="91"/>
      <c r="RL16" s="91"/>
      <c r="RM16" s="91"/>
      <c r="RN16" s="91"/>
      <c r="RO16" s="91"/>
      <c r="RP16" s="91"/>
      <c r="RQ16" s="91"/>
      <c r="RR16" s="91"/>
      <c r="RS16" s="91"/>
      <c r="RT16" s="91"/>
      <c r="RU16" s="91"/>
      <c r="RV16" s="91"/>
      <c r="RW16" s="91"/>
      <c r="RX16" s="91"/>
      <c r="RY16" s="91"/>
      <c r="RZ16" s="91"/>
      <c r="SA16" s="91"/>
      <c r="SB16" s="91"/>
      <c r="SC16" s="91"/>
      <c r="SD16" s="91"/>
      <c r="SE16" s="91"/>
      <c r="SF16" s="91"/>
      <c r="SG16" s="91"/>
      <c r="SH16" s="91"/>
      <c r="SI16" s="91"/>
      <c r="SJ16" s="91"/>
      <c r="SK16" s="91"/>
      <c r="SL16" s="91"/>
      <c r="SM16" s="91"/>
      <c r="SN16" s="91"/>
      <c r="SO16" s="91"/>
      <c r="SP16" s="91"/>
      <c r="SQ16" s="91"/>
      <c r="SR16" s="91"/>
      <c r="SS16" s="91"/>
      <c r="ST16" s="91"/>
      <c r="SU16" s="91"/>
      <c r="SV16" s="91"/>
      <c r="SW16" s="91"/>
      <c r="SX16" s="91"/>
      <c r="SY16" s="91"/>
      <c r="SZ16" s="91"/>
      <c r="TA16" s="91"/>
      <c r="TB16" s="91"/>
      <c r="TC16" s="91"/>
      <c r="TD16" s="91"/>
      <c r="TE16" s="91"/>
      <c r="TF16" s="91"/>
      <c r="TG16" s="91"/>
      <c r="TH16" s="91"/>
      <c r="TI16" s="91"/>
      <c r="TJ16" s="91"/>
      <c r="TK16" s="91"/>
      <c r="TL16" s="91"/>
      <c r="TM16" s="91"/>
      <c r="TN16" s="91"/>
      <c r="TO16" s="91"/>
      <c r="TP16" s="91"/>
      <c r="TQ16" s="91"/>
      <c r="TR16" s="91"/>
      <c r="TS16" s="91"/>
      <c r="TT16" s="91"/>
      <c r="TU16" s="91"/>
      <c r="TV16" s="91"/>
      <c r="TW16" s="91"/>
      <c r="TX16" s="91"/>
      <c r="TY16" s="91"/>
      <c r="TZ16" s="91"/>
      <c r="UA16" s="91"/>
      <c r="UB16" s="91"/>
      <c r="UC16" s="91"/>
      <c r="UD16" s="91"/>
      <c r="UE16" s="91"/>
      <c r="UF16" s="91"/>
      <c r="UG16" s="91"/>
      <c r="UH16" s="91"/>
      <c r="UI16" s="91"/>
      <c r="UJ16" s="91"/>
      <c r="UK16" s="91"/>
      <c r="UL16" s="91"/>
      <c r="UM16" s="91"/>
      <c r="UN16" s="91"/>
      <c r="UO16" s="91"/>
      <c r="UP16" s="91"/>
      <c r="UQ16" s="91"/>
      <c r="UR16" s="91"/>
      <c r="US16" s="91"/>
      <c r="UT16" s="91"/>
      <c r="UU16" s="91"/>
      <c r="UV16" s="91"/>
      <c r="UW16" s="91"/>
      <c r="UX16" s="91"/>
      <c r="UY16" s="91"/>
      <c r="UZ16" s="91"/>
      <c r="VA16" s="91"/>
      <c r="VB16" s="91"/>
      <c r="VC16" s="91"/>
      <c r="VD16" s="91"/>
      <c r="VE16" s="91"/>
      <c r="VF16" s="91"/>
      <c r="VG16" s="91"/>
      <c r="VH16" s="91"/>
      <c r="VI16" s="91"/>
      <c r="VJ16" s="91"/>
      <c r="VK16" s="91"/>
      <c r="VL16" s="91"/>
      <c r="VM16" s="91"/>
      <c r="VN16" s="91"/>
      <c r="VO16" s="91"/>
      <c r="VP16" s="91"/>
      <c r="VQ16" s="91"/>
      <c r="VR16" s="91"/>
      <c r="VS16" s="91"/>
      <c r="VT16" s="91"/>
      <c r="VU16" s="91"/>
      <c r="VV16" s="91"/>
      <c r="VW16" s="91"/>
      <c r="VX16" s="91"/>
      <c r="VY16" s="91"/>
      <c r="VZ16" s="91"/>
      <c r="WA16" s="91"/>
      <c r="WB16" s="91"/>
      <c r="WC16" s="91"/>
      <c r="WD16" s="91"/>
      <c r="WE16" s="91"/>
      <c r="WF16" s="91"/>
      <c r="WG16" s="91"/>
      <c r="WH16" s="91"/>
      <c r="WI16" s="91"/>
      <c r="WJ16" s="91"/>
      <c r="WK16" s="91"/>
      <c r="WL16" s="91"/>
      <c r="WM16" s="91"/>
      <c r="WN16" s="91"/>
      <c r="WO16" s="91"/>
      <c r="WP16" s="91"/>
      <c r="WQ16" s="91"/>
      <c r="WR16" s="91"/>
      <c r="WS16" s="91"/>
      <c r="WT16" s="91"/>
      <c r="WU16" s="91"/>
      <c r="WV16" s="91"/>
      <c r="WW16" s="91"/>
      <c r="WX16" s="91"/>
      <c r="WY16" s="91"/>
      <c r="WZ16" s="91"/>
      <c r="XA16" s="91"/>
      <c r="XB16" s="91"/>
      <c r="XC16" s="91"/>
      <c r="XD16" s="91"/>
      <c r="XE16" s="91"/>
      <c r="XF16" s="91"/>
      <c r="XG16" s="91"/>
      <c r="XH16" s="91"/>
      <c r="XI16" s="91"/>
      <c r="XJ16" s="91"/>
      <c r="XK16" s="91"/>
      <c r="XL16" s="91"/>
      <c r="XM16" s="91"/>
      <c r="XN16" s="91"/>
      <c r="XO16" s="91"/>
      <c r="XP16" s="91"/>
      <c r="XQ16" s="91"/>
      <c r="XR16" s="91"/>
      <c r="XS16" s="91"/>
      <c r="XT16" s="91"/>
      <c r="XU16" s="91"/>
      <c r="XV16" s="91"/>
      <c r="XW16" s="91"/>
      <c r="XX16" s="91"/>
      <c r="XY16" s="91"/>
      <c r="XZ16" s="91"/>
      <c r="YA16" s="91"/>
      <c r="YB16" s="91"/>
      <c r="YC16" s="91"/>
      <c r="YD16" s="91"/>
      <c r="YE16" s="91"/>
      <c r="YF16" s="91"/>
      <c r="YG16" s="91"/>
      <c r="YH16" s="91"/>
      <c r="YI16" s="91"/>
      <c r="YJ16" s="91"/>
      <c r="YK16" s="91"/>
      <c r="YL16" s="91"/>
      <c r="YM16" s="91"/>
      <c r="YN16" s="91"/>
      <c r="YO16" s="91"/>
      <c r="YP16" s="91"/>
      <c r="YQ16" s="91"/>
      <c r="YR16" s="91"/>
      <c r="YS16" s="91"/>
      <c r="YT16" s="91"/>
      <c r="YU16" s="91"/>
      <c r="YV16" s="91"/>
      <c r="YW16" s="91"/>
      <c r="YX16" s="91"/>
      <c r="YY16" s="91"/>
      <c r="YZ16" s="91"/>
      <c r="ZA16" s="91"/>
      <c r="ZB16" s="91"/>
      <c r="ZC16" s="91"/>
      <c r="ZD16" s="91"/>
      <c r="ZE16" s="91"/>
      <c r="ZF16" s="91"/>
      <c r="ZG16" s="91"/>
      <c r="ZH16" s="91"/>
      <c r="ZI16" s="91"/>
      <c r="ZJ16" s="91"/>
      <c r="ZK16" s="91"/>
      <c r="ZL16" s="91"/>
      <c r="ZM16" s="91"/>
      <c r="ZN16" s="91"/>
      <c r="ZO16" s="91"/>
      <c r="ZP16" s="91"/>
      <c r="ZQ16" s="91"/>
      <c r="ZR16" s="91"/>
      <c r="ZS16" s="91"/>
      <c r="ZT16" s="91"/>
      <c r="ZU16" s="91"/>
      <c r="ZV16" s="91"/>
      <c r="ZW16" s="91"/>
      <c r="ZX16" s="91"/>
      <c r="ZY16" s="91"/>
      <c r="ZZ16" s="91"/>
      <c r="AAA16" s="91"/>
      <c r="AAB16" s="91"/>
      <c r="AAC16" s="91"/>
      <c r="AAD16" s="91"/>
      <c r="AAE16" s="91"/>
      <c r="AAF16" s="91"/>
      <c r="AAG16" s="91"/>
      <c r="AAH16" s="91"/>
      <c r="AAI16" s="91"/>
      <c r="AAJ16" s="91"/>
      <c r="AAK16" s="91"/>
      <c r="AAL16" s="91"/>
      <c r="AAM16" s="91"/>
      <c r="AAN16" s="91"/>
      <c r="AAO16" s="91"/>
      <c r="AAP16" s="91"/>
      <c r="AAQ16" s="91"/>
      <c r="AAR16" s="91"/>
      <c r="AAS16" s="91"/>
      <c r="AAT16" s="91"/>
      <c r="AAU16" s="91"/>
      <c r="AAV16" s="91"/>
      <c r="AAW16" s="91"/>
      <c r="AAX16" s="91"/>
      <c r="AAY16" s="91"/>
      <c r="AAZ16" s="91"/>
      <c r="ABA16" s="91"/>
      <c r="ABB16" s="91"/>
      <c r="ABC16" s="91"/>
      <c r="ABD16" s="91"/>
      <c r="ABE16" s="91"/>
      <c r="ABF16" s="91"/>
      <c r="ABG16" s="91"/>
      <c r="ABH16" s="91"/>
      <c r="ABI16" s="91"/>
      <c r="ABJ16" s="91"/>
      <c r="ABK16" s="91"/>
      <c r="ABL16" s="91"/>
      <c r="ABM16" s="91"/>
      <c r="ABN16" s="91"/>
      <c r="ABO16" s="91"/>
      <c r="ABP16" s="91"/>
      <c r="ABQ16" s="91"/>
      <c r="ABR16" s="91"/>
      <c r="ABS16" s="91"/>
      <c r="ABT16" s="91"/>
      <c r="ABU16" s="91"/>
      <c r="ABV16" s="91"/>
      <c r="ABW16" s="91"/>
      <c r="ABX16" s="91"/>
      <c r="ABY16" s="91"/>
      <c r="ABZ16" s="91"/>
      <c r="ACA16" s="91"/>
      <c r="ACB16" s="91"/>
      <c r="ACC16" s="91"/>
      <c r="ACD16" s="91"/>
      <c r="ACE16" s="91"/>
      <c r="ACF16" s="91"/>
      <c r="ACG16" s="91"/>
      <c r="ACH16" s="91"/>
      <c r="ACI16" s="91"/>
      <c r="ACJ16" s="91"/>
      <c r="ACK16" s="91"/>
      <c r="ACL16" s="91"/>
      <c r="ACM16" s="91"/>
      <c r="ACN16" s="91"/>
      <c r="ACO16" s="91"/>
      <c r="ACP16" s="91"/>
      <c r="ACQ16" s="91"/>
      <c r="ACR16" s="91"/>
      <c r="ACS16" s="91"/>
      <c r="ACT16" s="91"/>
      <c r="ACU16" s="91"/>
      <c r="ACV16" s="91"/>
      <c r="ACW16" s="91"/>
      <c r="ACX16" s="91"/>
      <c r="ACY16" s="91"/>
      <c r="ACZ16" s="91"/>
      <c r="ADA16" s="91"/>
      <c r="ADB16" s="91"/>
      <c r="ADC16" s="91"/>
      <c r="ADD16" s="91"/>
      <c r="ADE16" s="91"/>
      <c r="ADF16" s="91"/>
      <c r="ADG16" s="91"/>
      <c r="ADH16" s="91"/>
      <c r="ADI16" s="91"/>
      <c r="ADJ16" s="91"/>
      <c r="ADK16" s="91"/>
      <c r="ADL16" s="91"/>
      <c r="ADM16" s="91"/>
      <c r="ADN16" s="91"/>
      <c r="ADO16" s="91"/>
      <c r="ADP16" s="91"/>
      <c r="ADQ16" s="91"/>
      <c r="ADR16" s="91"/>
      <c r="ADS16" s="91"/>
      <c r="ADT16" s="91"/>
      <c r="ADU16" s="91"/>
      <c r="ADV16" s="91"/>
      <c r="ADW16" s="91"/>
      <c r="ADX16" s="91"/>
      <c r="ADY16" s="91"/>
      <c r="ADZ16" s="91"/>
      <c r="AEA16" s="91"/>
      <c r="AEB16" s="91"/>
      <c r="AEC16" s="91"/>
      <c r="AED16" s="91"/>
      <c r="AEE16" s="91"/>
      <c r="AEF16" s="91"/>
      <c r="AEG16" s="91"/>
      <c r="AEH16" s="91"/>
      <c r="AEI16" s="91"/>
      <c r="AEJ16" s="91"/>
      <c r="AEK16" s="91"/>
      <c r="AEL16" s="91"/>
      <c r="AEM16" s="91"/>
      <c r="AEN16" s="91"/>
      <c r="AEO16" s="91"/>
      <c r="AEP16" s="91"/>
      <c r="AEQ16" s="91"/>
      <c r="AER16" s="91"/>
      <c r="AES16" s="91"/>
      <c r="AET16" s="91"/>
      <c r="AEU16" s="91"/>
      <c r="AEV16" s="91"/>
      <c r="AEW16" s="91"/>
      <c r="AEX16" s="91"/>
      <c r="AEY16" s="91"/>
      <c r="AEZ16" s="91"/>
      <c r="AFA16" s="91"/>
      <c r="AFB16" s="91"/>
      <c r="AFC16" s="91"/>
      <c r="AFD16" s="91"/>
      <c r="AFE16" s="91"/>
      <c r="AFF16" s="91"/>
      <c r="AFG16" s="91"/>
      <c r="AFH16" s="91"/>
      <c r="AFI16" s="91"/>
      <c r="AFJ16" s="91"/>
      <c r="AFK16" s="91"/>
      <c r="AFL16" s="91"/>
      <c r="AFM16" s="91"/>
      <c r="AFN16" s="91"/>
      <c r="AFO16" s="91"/>
      <c r="AFP16" s="91"/>
      <c r="AFQ16" s="91"/>
      <c r="AFR16" s="91"/>
      <c r="AFS16" s="91"/>
      <c r="AFT16" s="91"/>
      <c r="AFU16" s="91"/>
      <c r="AFV16" s="91"/>
      <c r="AFW16" s="91"/>
      <c r="AFX16" s="91"/>
      <c r="AFY16" s="91"/>
      <c r="AFZ16" s="91"/>
      <c r="AGA16" s="91"/>
      <c r="AGB16" s="91"/>
      <c r="AGC16" s="91"/>
      <c r="AGD16" s="91"/>
      <c r="AGE16" s="91"/>
      <c r="AGF16" s="91"/>
      <c r="AGG16" s="91"/>
      <c r="AGH16" s="91"/>
      <c r="AGI16" s="91"/>
      <c r="AGJ16" s="91"/>
      <c r="AGK16" s="91"/>
      <c r="AGL16" s="91"/>
      <c r="AGM16" s="91"/>
      <c r="AGN16" s="91"/>
      <c r="AGO16" s="91"/>
      <c r="AGP16" s="91"/>
      <c r="AGQ16" s="91"/>
      <c r="AGR16" s="91"/>
      <c r="AGS16" s="91"/>
      <c r="AGT16" s="91"/>
      <c r="AGU16" s="91"/>
      <c r="AGV16" s="91"/>
      <c r="AGW16" s="91"/>
      <c r="AGX16" s="91"/>
      <c r="AGY16" s="91"/>
      <c r="AGZ16" s="91"/>
      <c r="AHA16" s="91"/>
      <c r="AHB16" s="91"/>
      <c r="AHC16" s="91"/>
      <c r="AHD16" s="91"/>
      <c r="AHE16" s="91"/>
      <c r="AHF16" s="91"/>
      <c r="AHG16" s="91"/>
      <c r="AHH16" s="91"/>
      <c r="AHI16" s="91"/>
      <c r="AHJ16" s="91"/>
      <c r="AHK16" s="91"/>
      <c r="AHL16" s="91"/>
      <c r="AHM16" s="91"/>
      <c r="AHN16" s="91"/>
      <c r="AHO16" s="91"/>
      <c r="AHP16" s="91"/>
      <c r="AHQ16" s="91"/>
      <c r="AHR16" s="91"/>
      <c r="AHS16" s="91"/>
      <c r="AHT16" s="91"/>
      <c r="AHU16" s="91"/>
      <c r="AHV16" s="91"/>
      <c r="AHW16" s="91"/>
      <c r="AHX16" s="91"/>
      <c r="AHY16" s="91"/>
      <c r="AHZ16" s="91"/>
      <c r="AIA16" s="91"/>
      <c r="AIB16" s="91"/>
      <c r="AIC16" s="91"/>
      <c r="AID16" s="91"/>
      <c r="AIE16" s="91"/>
      <c r="AIF16" s="91"/>
      <c r="AIG16" s="91"/>
      <c r="AIH16" s="91"/>
      <c r="AII16" s="91"/>
      <c r="AIJ16" s="91"/>
      <c r="AIK16" s="91"/>
      <c r="AIL16" s="91"/>
      <c r="AIM16" s="91"/>
      <c r="AIN16" s="91"/>
      <c r="AIO16" s="91"/>
      <c r="AIP16" s="91"/>
      <c r="AIQ16" s="91"/>
      <c r="AIR16" s="91"/>
      <c r="AIS16" s="91"/>
      <c r="AIT16" s="91"/>
      <c r="AIU16" s="91"/>
      <c r="AIV16" s="91"/>
      <c r="AIW16" s="91"/>
      <c r="AIX16" s="91"/>
      <c r="AIY16" s="91"/>
      <c r="AIZ16" s="91"/>
      <c r="AJA16" s="91"/>
      <c r="AJB16" s="91"/>
      <c r="AJC16" s="91"/>
      <c r="AJD16" s="91"/>
      <c r="AJE16" s="91"/>
      <c r="AJF16" s="91"/>
      <c r="AJG16" s="91"/>
      <c r="AJH16" s="91"/>
      <c r="AJI16" s="91"/>
      <c r="AJJ16" s="91"/>
      <c r="AJK16" s="91"/>
      <c r="AJL16" s="91"/>
      <c r="AJM16" s="91"/>
      <c r="AJN16" s="91"/>
      <c r="AJO16" s="91"/>
      <c r="AJP16" s="91"/>
      <c r="AJQ16" s="91"/>
      <c r="AJR16" s="91"/>
      <c r="AJS16" s="91"/>
      <c r="AJT16" s="91"/>
      <c r="AJU16" s="91"/>
      <c r="AJV16" s="91"/>
      <c r="AJW16" s="91"/>
      <c r="AJX16" s="91"/>
      <c r="AJY16" s="91"/>
      <c r="AJZ16" s="91"/>
      <c r="AKA16" s="91"/>
      <c r="AKB16" s="91"/>
      <c r="AKC16" s="91"/>
      <c r="AKD16" s="91"/>
      <c r="AKE16" s="91"/>
      <c r="AKF16" s="91"/>
      <c r="AKG16" s="91"/>
      <c r="AKH16" s="91"/>
      <c r="AKI16" s="91"/>
      <c r="AKJ16" s="91"/>
      <c r="AKK16" s="91"/>
      <c r="AKL16" s="91"/>
      <c r="AKM16" s="91"/>
      <c r="AKN16" s="91"/>
      <c r="AKO16" s="91"/>
      <c r="AKP16" s="91"/>
      <c r="AKQ16" s="91"/>
      <c r="AKR16" s="91"/>
      <c r="AKS16" s="91"/>
      <c r="AKT16" s="91"/>
      <c r="AKU16" s="91"/>
      <c r="AKV16" s="91"/>
      <c r="AKW16" s="91"/>
      <c r="AKX16" s="91"/>
      <c r="AKY16" s="91"/>
      <c r="AKZ16" s="91"/>
      <c r="ALA16" s="91"/>
      <c r="ALB16" s="91"/>
      <c r="ALC16" s="91"/>
      <c r="ALD16" s="91"/>
      <c r="ALE16" s="91"/>
      <c r="ALF16" s="91"/>
      <c r="ALG16" s="91"/>
      <c r="ALH16" s="91"/>
      <c r="ALI16" s="91"/>
      <c r="ALJ16" s="91"/>
      <c r="ALK16" s="91"/>
      <c r="ALL16" s="91"/>
      <c r="ALM16" s="91"/>
      <c r="ALN16" s="91"/>
      <c r="ALO16" s="91"/>
      <c r="ALP16" s="91"/>
      <c r="ALQ16" s="91"/>
      <c r="ALR16" s="91"/>
      <c r="ALS16" s="91"/>
      <c r="ALT16" s="91"/>
      <c r="ALU16" s="91"/>
      <c r="ALV16" s="91"/>
      <c r="ALW16" s="91"/>
      <c r="ALX16" s="91"/>
      <c r="ALY16" s="91"/>
      <c r="ALZ16" s="91"/>
      <c r="AMA16" s="91"/>
    </row>
    <row r="17" spans="1:1015" s="75" customFormat="1" ht="15">
      <c r="A17" s="90"/>
      <c r="B17" s="86"/>
      <c r="C17" s="86"/>
      <c r="D17" s="87"/>
      <c r="E17" s="87"/>
      <c r="F17" s="87"/>
      <c r="G17" s="82"/>
      <c r="H17" s="84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  <c r="IN17" s="91"/>
      <c r="IO17" s="91"/>
      <c r="IP17" s="91"/>
      <c r="IQ17" s="91"/>
      <c r="IR17" s="91"/>
      <c r="IS17" s="91"/>
      <c r="IT17" s="91"/>
      <c r="IU17" s="91"/>
      <c r="IV17" s="91"/>
      <c r="IW17" s="91"/>
      <c r="IX17" s="91"/>
      <c r="IY17" s="91"/>
      <c r="IZ17" s="91"/>
      <c r="JA17" s="91"/>
      <c r="JB17" s="91"/>
      <c r="JC17" s="91"/>
      <c r="JD17" s="91"/>
      <c r="JE17" s="91"/>
      <c r="JF17" s="91"/>
      <c r="JG17" s="91"/>
      <c r="JH17" s="91"/>
      <c r="JI17" s="91"/>
      <c r="JJ17" s="91"/>
      <c r="JK17" s="91"/>
      <c r="JL17" s="91"/>
      <c r="JM17" s="91"/>
      <c r="JN17" s="91"/>
      <c r="JO17" s="91"/>
      <c r="JP17" s="91"/>
      <c r="JQ17" s="91"/>
      <c r="JR17" s="91"/>
      <c r="JS17" s="91"/>
      <c r="JT17" s="91"/>
      <c r="JU17" s="91"/>
      <c r="JV17" s="91"/>
      <c r="JW17" s="91"/>
      <c r="JX17" s="91"/>
      <c r="JY17" s="91"/>
      <c r="JZ17" s="91"/>
      <c r="KA17" s="91"/>
      <c r="KB17" s="91"/>
      <c r="KC17" s="91"/>
      <c r="KD17" s="91"/>
      <c r="KE17" s="91"/>
      <c r="KF17" s="91"/>
      <c r="KG17" s="91"/>
      <c r="KH17" s="91"/>
      <c r="KI17" s="91"/>
      <c r="KJ17" s="91"/>
      <c r="KK17" s="91"/>
      <c r="KL17" s="91"/>
      <c r="KM17" s="91"/>
      <c r="KN17" s="91"/>
      <c r="KO17" s="91"/>
      <c r="KP17" s="91"/>
      <c r="KQ17" s="91"/>
      <c r="KR17" s="91"/>
      <c r="KS17" s="91"/>
      <c r="KT17" s="91"/>
      <c r="KU17" s="91"/>
      <c r="KV17" s="91"/>
      <c r="KW17" s="91"/>
      <c r="KX17" s="91"/>
      <c r="KY17" s="91"/>
      <c r="KZ17" s="91"/>
      <c r="LA17" s="91"/>
      <c r="LB17" s="91"/>
      <c r="LC17" s="91"/>
      <c r="LD17" s="91"/>
      <c r="LE17" s="91"/>
      <c r="LF17" s="91"/>
      <c r="LG17" s="91"/>
      <c r="LH17" s="91"/>
      <c r="LI17" s="91"/>
      <c r="LJ17" s="91"/>
      <c r="LK17" s="91"/>
      <c r="LL17" s="91"/>
      <c r="LM17" s="91"/>
      <c r="LN17" s="91"/>
      <c r="LO17" s="91"/>
      <c r="LP17" s="91"/>
      <c r="LQ17" s="91"/>
      <c r="LR17" s="91"/>
      <c r="LS17" s="91"/>
      <c r="LT17" s="91"/>
      <c r="LU17" s="91"/>
      <c r="LV17" s="91"/>
      <c r="LW17" s="91"/>
      <c r="LX17" s="91"/>
      <c r="LY17" s="91"/>
      <c r="LZ17" s="91"/>
      <c r="MA17" s="91"/>
      <c r="MB17" s="91"/>
      <c r="MC17" s="91"/>
      <c r="MD17" s="91"/>
      <c r="ME17" s="91"/>
      <c r="MF17" s="91"/>
      <c r="MG17" s="91"/>
      <c r="MH17" s="91"/>
      <c r="MI17" s="91"/>
      <c r="MJ17" s="91"/>
      <c r="MK17" s="91"/>
      <c r="ML17" s="91"/>
      <c r="MM17" s="91"/>
      <c r="MN17" s="91"/>
      <c r="MO17" s="91"/>
      <c r="MP17" s="91"/>
      <c r="MQ17" s="91"/>
      <c r="MR17" s="91"/>
      <c r="MS17" s="91"/>
      <c r="MT17" s="91"/>
      <c r="MU17" s="91"/>
      <c r="MV17" s="91"/>
      <c r="MW17" s="91"/>
      <c r="MX17" s="91"/>
      <c r="MY17" s="91"/>
      <c r="MZ17" s="91"/>
      <c r="NA17" s="91"/>
      <c r="NB17" s="91"/>
      <c r="NC17" s="91"/>
      <c r="ND17" s="91"/>
      <c r="NE17" s="91"/>
      <c r="NF17" s="91"/>
      <c r="NG17" s="91"/>
      <c r="NH17" s="91"/>
      <c r="NI17" s="91"/>
      <c r="NJ17" s="91"/>
      <c r="NK17" s="91"/>
      <c r="NL17" s="91"/>
      <c r="NM17" s="91"/>
      <c r="NN17" s="91"/>
      <c r="NO17" s="91"/>
      <c r="NP17" s="91"/>
      <c r="NQ17" s="91"/>
      <c r="NR17" s="91"/>
      <c r="NS17" s="91"/>
      <c r="NT17" s="91"/>
      <c r="NU17" s="91"/>
      <c r="NV17" s="91"/>
      <c r="NW17" s="91"/>
      <c r="NX17" s="91"/>
      <c r="NY17" s="91"/>
      <c r="NZ17" s="91"/>
      <c r="OA17" s="91"/>
      <c r="OB17" s="91"/>
      <c r="OC17" s="91"/>
      <c r="OD17" s="91"/>
      <c r="OE17" s="91"/>
      <c r="OF17" s="91"/>
      <c r="OG17" s="91"/>
      <c r="OH17" s="91"/>
      <c r="OI17" s="91"/>
      <c r="OJ17" s="91"/>
      <c r="OK17" s="91"/>
      <c r="OL17" s="91"/>
      <c r="OM17" s="91"/>
      <c r="ON17" s="91"/>
      <c r="OO17" s="91"/>
      <c r="OP17" s="91"/>
      <c r="OQ17" s="91"/>
      <c r="OR17" s="91"/>
      <c r="OS17" s="91"/>
      <c r="OT17" s="91"/>
      <c r="OU17" s="91"/>
      <c r="OV17" s="91"/>
      <c r="OW17" s="91"/>
      <c r="OX17" s="91"/>
      <c r="OY17" s="91"/>
      <c r="OZ17" s="91"/>
      <c r="PA17" s="91"/>
      <c r="PB17" s="91"/>
      <c r="PC17" s="91"/>
      <c r="PD17" s="91"/>
      <c r="PE17" s="91"/>
      <c r="PF17" s="91"/>
      <c r="PG17" s="91"/>
      <c r="PH17" s="91"/>
      <c r="PI17" s="91"/>
      <c r="PJ17" s="91"/>
      <c r="PK17" s="91"/>
      <c r="PL17" s="91"/>
      <c r="PM17" s="91"/>
      <c r="PN17" s="91"/>
      <c r="PO17" s="91"/>
      <c r="PP17" s="91"/>
      <c r="PQ17" s="91"/>
      <c r="PR17" s="91"/>
      <c r="PS17" s="91"/>
      <c r="PT17" s="91"/>
      <c r="PU17" s="91"/>
      <c r="PV17" s="91"/>
      <c r="PW17" s="91"/>
      <c r="PX17" s="91"/>
      <c r="PY17" s="91"/>
      <c r="PZ17" s="91"/>
      <c r="QA17" s="91"/>
      <c r="QB17" s="91"/>
      <c r="QC17" s="91"/>
      <c r="QD17" s="91"/>
      <c r="QE17" s="91"/>
      <c r="QF17" s="91"/>
      <c r="QG17" s="91"/>
      <c r="QH17" s="91"/>
      <c r="QI17" s="91"/>
      <c r="QJ17" s="91"/>
      <c r="QK17" s="91"/>
      <c r="QL17" s="91"/>
      <c r="QM17" s="91"/>
      <c r="QN17" s="91"/>
      <c r="QO17" s="91"/>
      <c r="QP17" s="91"/>
      <c r="QQ17" s="91"/>
      <c r="QR17" s="91"/>
      <c r="QS17" s="91"/>
      <c r="QT17" s="91"/>
      <c r="QU17" s="91"/>
      <c r="QV17" s="91"/>
      <c r="QW17" s="91"/>
      <c r="QX17" s="91"/>
      <c r="QY17" s="91"/>
      <c r="QZ17" s="91"/>
      <c r="RA17" s="91"/>
      <c r="RB17" s="91"/>
      <c r="RC17" s="91"/>
      <c r="RD17" s="91"/>
      <c r="RE17" s="91"/>
      <c r="RF17" s="91"/>
      <c r="RG17" s="91"/>
      <c r="RH17" s="91"/>
      <c r="RI17" s="91"/>
      <c r="RJ17" s="91"/>
      <c r="RK17" s="91"/>
      <c r="RL17" s="91"/>
      <c r="RM17" s="91"/>
      <c r="RN17" s="91"/>
      <c r="RO17" s="91"/>
      <c r="RP17" s="91"/>
      <c r="RQ17" s="91"/>
      <c r="RR17" s="91"/>
      <c r="RS17" s="91"/>
      <c r="RT17" s="91"/>
      <c r="RU17" s="91"/>
      <c r="RV17" s="91"/>
      <c r="RW17" s="91"/>
      <c r="RX17" s="91"/>
      <c r="RY17" s="91"/>
      <c r="RZ17" s="91"/>
      <c r="SA17" s="91"/>
      <c r="SB17" s="91"/>
      <c r="SC17" s="91"/>
      <c r="SD17" s="91"/>
      <c r="SE17" s="91"/>
      <c r="SF17" s="91"/>
      <c r="SG17" s="91"/>
      <c r="SH17" s="91"/>
      <c r="SI17" s="91"/>
      <c r="SJ17" s="91"/>
      <c r="SK17" s="91"/>
      <c r="SL17" s="91"/>
      <c r="SM17" s="91"/>
      <c r="SN17" s="91"/>
      <c r="SO17" s="91"/>
      <c r="SP17" s="91"/>
      <c r="SQ17" s="91"/>
      <c r="SR17" s="91"/>
      <c r="SS17" s="91"/>
      <c r="ST17" s="91"/>
      <c r="SU17" s="91"/>
      <c r="SV17" s="91"/>
      <c r="SW17" s="91"/>
      <c r="SX17" s="91"/>
      <c r="SY17" s="91"/>
      <c r="SZ17" s="91"/>
      <c r="TA17" s="91"/>
      <c r="TB17" s="91"/>
      <c r="TC17" s="91"/>
      <c r="TD17" s="91"/>
      <c r="TE17" s="91"/>
      <c r="TF17" s="91"/>
      <c r="TG17" s="91"/>
      <c r="TH17" s="91"/>
      <c r="TI17" s="91"/>
      <c r="TJ17" s="91"/>
      <c r="TK17" s="91"/>
      <c r="TL17" s="91"/>
      <c r="TM17" s="91"/>
      <c r="TN17" s="91"/>
      <c r="TO17" s="91"/>
      <c r="TP17" s="91"/>
      <c r="TQ17" s="91"/>
      <c r="TR17" s="91"/>
      <c r="TS17" s="91"/>
      <c r="TT17" s="91"/>
      <c r="TU17" s="91"/>
      <c r="TV17" s="91"/>
      <c r="TW17" s="91"/>
      <c r="TX17" s="91"/>
      <c r="TY17" s="91"/>
      <c r="TZ17" s="91"/>
      <c r="UA17" s="91"/>
      <c r="UB17" s="91"/>
      <c r="UC17" s="91"/>
      <c r="UD17" s="91"/>
      <c r="UE17" s="91"/>
      <c r="UF17" s="91"/>
      <c r="UG17" s="91"/>
      <c r="UH17" s="91"/>
      <c r="UI17" s="91"/>
      <c r="UJ17" s="91"/>
      <c r="UK17" s="91"/>
      <c r="UL17" s="91"/>
      <c r="UM17" s="91"/>
      <c r="UN17" s="91"/>
      <c r="UO17" s="91"/>
      <c r="UP17" s="91"/>
      <c r="UQ17" s="91"/>
      <c r="UR17" s="91"/>
      <c r="US17" s="91"/>
      <c r="UT17" s="91"/>
      <c r="UU17" s="91"/>
      <c r="UV17" s="91"/>
      <c r="UW17" s="91"/>
      <c r="UX17" s="91"/>
      <c r="UY17" s="91"/>
      <c r="UZ17" s="91"/>
      <c r="VA17" s="91"/>
      <c r="VB17" s="91"/>
      <c r="VC17" s="91"/>
      <c r="VD17" s="91"/>
      <c r="VE17" s="91"/>
      <c r="VF17" s="91"/>
      <c r="VG17" s="91"/>
      <c r="VH17" s="91"/>
      <c r="VI17" s="91"/>
      <c r="VJ17" s="91"/>
      <c r="VK17" s="91"/>
      <c r="VL17" s="91"/>
      <c r="VM17" s="91"/>
      <c r="VN17" s="91"/>
      <c r="VO17" s="91"/>
      <c r="VP17" s="91"/>
      <c r="VQ17" s="91"/>
      <c r="VR17" s="91"/>
      <c r="VS17" s="91"/>
      <c r="VT17" s="91"/>
      <c r="VU17" s="91"/>
      <c r="VV17" s="91"/>
      <c r="VW17" s="91"/>
      <c r="VX17" s="91"/>
      <c r="VY17" s="91"/>
      <c r="VZ17" s="91"/>
      <c r="WA17" s="91"/>
      <c r="WB17" s="91"/>
      <c r="WC17" s="91"/>
      <c r="WD17" s="91"/>
      <c r="WE17" s="91"/>
      <c r="WF17" s="91"/>
      <c r="WG17" s="91"/>
      <c r="WH17" s="91"/>
      <c r="WI17" s="91"/>
      <c r="WJ17" s="91"/>
      <c r="WK17" s="91"/>
      <c r="WL17" s="91"/>
      <c r="WM17" s="91"/>
      <c r="WN17" s="91"/>
      <c r="WO17" s="91"/>
      <c r="WP17" s="91"/>
      <c r="WQ17" s="91"/>
      <c r="WR17" s="91"/>
      <c r="WS17" s="91"/>
      <c r="WT17" s="91"/>
      <c r="WU17" s="91"/>
      <c r="WV17" s="91"/>
      <c r="WW17" s="91"/>
      <c r="WX17" s="91"/>
      <c r="WY17" s="91"/>
      <c r="WZ17" s="91"/>
      <c r="XA17" s="91"/>
      <c r="XB17" s="91"/>
      <c r="XC17" s="91"/>
      <c r="XD17" s="91"/>
      <c r="XE17" s="91"/>
      <c r="XF17" s="91"/>
      <c r="XG17" s="91"/>
      <c r="XH17" s="91"/>
      <c r="XI17" s="91"/>
      <c r="XJ17" s="91"/>
      <c r="XK17" s="91"/>
      <c r="XL17" s="91"/>
      <c r="XM17" s="91"/>
      <c r="XN17" s="91"/>
      <c r="XO17" s="91"/>
      <c r="XP17" s="91"/>
      <c r="XQ17" s="91"/>
      <c r="XR17" s="91"/>
      <c r="XS17" s="91"/>
      <c r="XT17" s="91"/>
      <c r="XU17" s="91"/>
      <c r="XV17" s="91"/>
      <c r="XW17" s="91"/>
      <c r="XX17" s="91"/>
      <c r="XY17" s="91"/>
      <c r="XZ17" s="91"/>
      <c r="YA17" s="91"/>
      <c r="YB17" s="91"/>
      <c r="YC17" s="91"/>
      <c r="YD17" s="91"/>
      <c r="YE17" s="91"/>
      <c r="YF17" s="91"/>
      <c r="YG17" s="91"/>
      <c r="YH17" s="91"/>
      <c r="YI17" s="91"/>
      <c r="YJ17" s="91"/>
      <c r="YK17" s="91"/>
      <c r="YL17" s="91"/>
      <c r="YM17" s="91"/>
      <c r="YN17" s="91"/>
      <c r="YO17" s="91"/>
      <c r="YP17" s="91"/>
      <c r="YQ17" s="91"/>
      <c r="YR17" s="91"/>
      <c r="YS17" s="91"/>
      <c r="YT17" s="91"/>
      <c r="YU17" s="91"/>
      <c r="YV17" s="91"/>
      <c r="YW17" s="91"/>
      <c r="YX17" s="91"/>
      <c r="YY17" s="91"/>
      <c r="YZ17" s="91"/>
      <c r="ZA17" s="91"/>
      <c r="ZB17" s="91"/>
      <c r="ZC17" s="91"/>
      <c r="ZD17" s="91"/>
      <c r="ZE17" s="91"/>
      <c r="ZF17" s="91"/>
      <c r="ZG17" s="91"/>
      <c r="ZH17" s="91"/>
      <c r="ZI17" s="91"/>
      <c r="ZJ17" s="91"/>
      <c r="ZK17" s="91"/>
      <c r="ZL17" s="91"/>
      <c r="ZM17" s="91"/>
      <c r="ZN17" s="91"/>
      <c r="ZO17" s="91"/>
      <c r="ZP17" s="91"/>
      <c r="ZQ17" s="91"/>
      <c r="ZR17" s="91"/>
      <c r="ZS17" s="91"/>
      <c r="ZT17" s="91"/>
      <c r="ZU17" s="91"/>
      <c r="ZV17" s="91"/>
      <c r="ZW17" s="91"/>
      <c r="ZX17" s="91"/>
      <c r="ZY17" s="91"/>
      <c r="ZZ17" s="91"/>
      <c r="AAA17" s="91"/>
      <c r="AAB17" s="91"/>
      <c r="AAC17" s="91"/>
      <c r="AAD17" s="91"/>
      <c r="AAE17" s="91"/>
      <c r="AAF17" s="91"/>
      <c r="AAG17" s="91"/>
      <c r="AAH17" s="91"/>
      <c r="AAI17" s="91"/>
      <c r="AAJ17" s="91"/>
      <c r="AAK17" s="91"/>
      <c r="AAL17" s="91"/>
      <c r="AAM17" s="91"/>
      <c r="AAN17" s="91"/>
      <c r="AAO17" s="91"/>
      <c r="AAP17" s="91"/>
      <c r="AAQ17" s="91"/>
      <c r="AAR17" s="91"/>
      <c r="AAS17" s="91"/>
      <c r="AAT17" s="91"/>
      <c r="AAU17" s="91"/>
      <c r="AAV17" s="91"/>
      <c r="AAW17" s="91"/>
      <c r="AAX17" s="91"/>
      <c r="AAY17" s="91"/>
      <c r="AAZ17" s="91"/>
      <c r="ABA17" s="91"/>
      <c r="ABB17" s="91"/>
      <c r="ABC17" s="91"/>
      <c r="ABD17" s="91"/>
      <c r="ABE17" s="91"/>
      <c r="ABF17" s="91"/>
      <c r="ABG17" s="91"/>
      <c r="ABH17" s="91"/>
      <c r="ABI17" s="91"/>
      <c r="ABJ17" s="91"/>
      <c r="ABK17" s="91"/>
      <c r="ABL17" s="91"/>
      <c r="ABM17" s="91"/>
      <c r="ABN17" s="91"/>
      <c r="ABO17" s="91"/>
      <c r="ABP17" s="91"/>
      <c r="ABQ17" s="91"/>
      <c r="ABR17" s="91"/>
      <c r="ABS17" s="91"/>
      <c r="ABT17" s="91"/>
      <c r="ABU17" s="91"/>
      <c r="ABV17" s="91"/>
      <c r="ABW17" s="91"/>
      <c r="ABX17" s="91"/>
      <c r="ABY17" s="91"/>
      <c r="ABZ17" s="91"/>
      <c r="ACA17" s="91"/>
      <c r="ACB17" s="91"/>
      <c r="ACC17" s="91"/>
      <c r="ACD17" s="91"/>
      <c r="ACE17" s="91"/>
      <c r="ACF17" s="91"/>
      <c r="ACG17" s="91"/>
      <c r="ACH17" s="91"/>
      <c r="ACI17" s="91"/>
      <c r="ACJ17" s="91"/>
      <c r="ACK17" s="91"/>
      <c r="ACL17" s="91"/>
      <c r="ACM17" s="91"/>
      <c r="ACN17" s="91"/>
      <c r="ACO17" s="91"/>
      <c r="ACP17" s="91"/>
      <c r="ACQ17" s="91"/>
      <c r="ACR17" s="91"/>
      <c r="ACS17" s="91"/>
      <c r="ACT17" s="91"/>
      <c r="ACU17" s="91"/>
      <c r="ACV17" s="91"/>
      <c r="ACW17" s="91"/>
      <c r="ACX17" s="91"/>
      <c r="ACY17" s="91"/>
      <c r="ACZ17" s="91"/>
      <c r="ADA17" s="91"/>
      <c r="ADB17" s="91"/>
      <c r="ADC17" s="91"/>
      <c r="ADD17" s="91"/>
      <c r="ADE17" s="91"/>
      <c r="ADF17" s="91"/>
      <c r="ADG17" s="91"/>
      <c r="ADH17" s="91"/>
      <c r="ADI17" s="91"/>
      <c r="ADJ17" s="91"/>
      <c r="ADK17" s="91"/>
      <c r="ADL17" s="91"/>
      <c r="ADM17" s="91"/>
      <c r="ADN17" s="91"/>
      <c r="ADO17" s="91"/>
      <c r="ADP17" s="91"/>
      <c r="ADQ17" s="91"/>
      <c r="ADR17" s="91"/>
      <c r="ADS17" s="91"/>
      <c r="ADT17" s="91"/>
      <c r="ADU17" s="91"/>
      <c r="ADV17" s="91"/>
      <c r="ADW17" s="91"/>
      <c r="ADX17" s="91"/>
      <c r="ADY17" s="91"/>
      <c r="ADZ17" s="91"/>
      <c r="AEA17" s="91"/>
      <c r="AEB17" s="91"/>
      <c r="AEC17" s="91"/>
      <c r="AED17" s="91"/>
      <c r="AEE17" s="91"/>
      <c r="AEF17" s="91"/>
      <c r="AEG17" s="91"/>
      <c r="AEH17" s="91"/>
      <c r="AEI17" s="91"/>
      <c r="AEJ17" s="91"/>
      <c r="AEK17" s="91"/>
      <c r="AEL17" s="91"/>
      <c r="AEM17" s="91"/>
      <c r="AEN17" s="91"/>
      <c r="AEO17" s="91"/>
      <c r="AEP17" s="91"/>
      <c r="AEQ17" s="91"/>
      <c r="AER17" s="91"/>
      <c r="AES17" s="91"/>
      <c r="AET17" s="91"/>
      <c r="AEU17" s="91"/>
      <c r="AEV17" s="91"/>
      <c r="AEW17" s="91"/>
      <c r="AEX17" s="91"/>
      <c r="AEY17" s="91"/>
      <c r="AEZ17" s="91"/>
      <c r="AFA17" s="91"/>
      <c r="AFB17" s="91"/>
      <c r="AFC17" s="91"/>
      <c r="AFD17" s="91"/>
      <c r="AFE17" s="91"/>
      <c r="AFF17" s="91"/>
      <c r="AFG17" s="91"/>
      <c r="AFH17" s="91"/>
      <c r="AFI17" s="91"/>
      <c r="AFJ17" s="91"/>
      <c r="AFK17" s="91"/>
      <c r="AFL17" s="91"/>
      <c r="AFM17" s="91"/>
      <c r="AFN17" s="91"/>
      <c r="AFO17" s="91"/>
      <c r="AFP17" s="91"/>
      <c r="AFQ17" s="91"/>
      <c r="AFR17" s="91"/>
      <c r="AFS17" s="91"/>
      <c r="AFT17" s="91"/>
      <c r="AFU17" s="91"/>
      <c r="AFV17" s="91"/>
      <c r="AFW17" s="91"/>
      <c r="AFX17" s="91"/>
      <c r="AFY17" s="91"/>
      <c r="AFZ17" s="91"/>
      <c r="AGA17" s="91"/>
      <c r="AGB17" s="91"/>
      <c r="AGC17" s="91"/>
      <c r="AGD17" s="91"/>
      <c r="AGE17" s="91"/>
      <c r="AGF17" s="91"/>
      <c r="AGG17" s="91"/>
      <c r="AGH17" s="91"/>
      <c r="AGI17" s="91"/>
      <c r="AGJ17" s="91"/>
      <c r="AGK17" s="91"/>
      <c r="AGL17" s="91"/>
      <c r="AGM17" s="91"/>
      <c r="AGN17" s="91"/>
      <c r="AGO17" s="91"/>
      <c r="AGP17" s="91"/>
      <c r="AGQ17" s="91"/>
      <c r="AGR17" s="91"/>
      <c r="AGS17" s="91"/>
      <c r="AGT17" s="91"/>
      <c r="AGU17" s="91"/>
      <c r="AGV17" s="91"/>
      <c r="AGW17" s="91"/>
      <c r="AGX17" s="91"/>
      <c r="AGY17" s="91"/>
      <c r="AGZ17" s="91"/>
      <c r="AHA17" s="91"/>
      <c r="AHB17" s="91"/>
      <c r="AHC17" s="91"/>
      <c r="AHD17" s="91"/>
      <c r="AHE17" s="91"/>
      <c r="AHF17" s="91"/>
      <c r="AHG17" s="91"/>
      <c r="AHH17" s="91"/>
      <c r="AHI17" s="91"/>
      <c r="AHJ17" s="91"/>
      <c r="AHK17" s="91"/>
      <c r="AHL17" s="91"/>
      <c r="AHM17" s="91"/>
      <c r="AHN17" s="91"/>
      <c r="AHO17" s="91"/>
      <c r="AHP17" s="91"/>
      <c r="AHQ17" s="91"/>
      <c r="AHR17" s="91"/>
      <c r="AHS17" s="91"/>
      <c r="AHT17" s="91"/>
      <c r="AHU17" s="91"/>
      <c r="AHV17" s="91"/>
      <c r="AHW17" s="91"/>
      <c r="AHX17" s="91"/>
      <c r="AHY17" s="91"/>
      <c r="AHZ17" s="91"/>
      <c r="AIA17" s="91"/>
      <c r="AIB17" s="91"/>
      <c r="AIC17" s="91"/>
      <c r="AID17" s="91"/>
      <c r="AIE17" s="91"/>
      <c r="AIF17" s="91"/>
      <c r="AIG17" s="91"/>
      <c r="AIH17" s="91"/>
      <c r="AII17" s="91"/>
      <c r="AIJ17" s="91"/>
      <c r="AIK17" s="91"/>
      <c r="AIL17" s="91"/>
      <c r="AIM17" s="91"/>
      <c r="AIN17" s="91"/>
      <c r="AIO17" s="91"/>
      <c r="AIP17" s="91"/>
      <c r="AIQ17" s="91"/>
      <c r="AIR17" s="91"/>
      <c r="AIS17" s="91"/>
      <c r="AIT17" s="91"/>
      <c r="AIU17" s="91"/>
      <c r="AIV17" s="91"/>
      <c r="AIW17" s="91"/>
      <c r="AIX17" s="91"/>
      <c r="AIY17" s="91"/>
      <c r="AIZ17" s="91"/>
      <c r="AJA17" s="91"/>
      <c r="AJB17" s="91"/>
      <c r="AJC17" s="91"/>
      <c r="AJD17" s="91"/>
      <c r="AJE17" s="91"/>
      <c r="AJF17" s="91"/>
      <c r="AJG17" s="91"/>
      <c r="AJH17" s="91"/>
      <c r="AJI17" s="91"/>
      <c r="AJJ17" s="91"/>
      <c r="AJK17" s="91"/>
      <c r="AJL17" s="91"/>
      <c r="AJM17" s="91"/>
      <c r="AJN17" s="91"/>
      <c r="AJO17" s="91"/>
      <c r="AJP17" s="91"/>
      <c r="AJQ17" s="91"/>
      <c r="AJR17" s="91"/>
      <c r="AJS17" s="91"/>
      <c r="AJT17" s="91"/>
      <c r="AJU17" s="91"/>
      <c r="AJV17" s="91"/>
      <c r="AJW17" s="91"/>
      <c r="AJX17" s="91"/>
      <c r="AJY17" s="91"/>
      <c r="AJZ17" s="91"/>
      <c r="AKA17" s="91"/>
      <c r="AKB17" s="91"/>
      <c r="AKC17" s="91"/>
      <c r="AKD17" s="91"/>
      <c r="AKE17" s="91"/>
      <c r="AKF17" s="91"/>
      <c r="AKG17" s="91"/>
      <c r="AKH17" s="91"/>
      <c r="AKI17" s="91"/>
      <c r="AKJ17" s="91"/>
      <c r="AKK17" s="91"/>
      <c r="AKL17" s="91"/>
      <c r="AKM17" s="91"/>
      <c r="AKN17" s="91"/>
      <c r="AKO17" s="91"/>
      <c r="AKP17" s="91"/>
      <c r="AKQ17" s="91"/>
      <c r="AKR17" s="91"/>
      <c r="AKS17" s="91"/>
      <c r="AKT17" s="91"/>
      <c r="AKU17" s="91"/>
      <c r="AKV17" s="91"/>
      <c r="AKW17" s="91"/>
      <c r="AKX17" s="91"/>
      <c r="AKY17" s="91"/>
      <c r="AKZ17" s="91"/>
      <c r="ALA17" s="91"/>
      <c r="ALB17" s="91"/>
      <c r="ALC17" s="91"/>
      <c r="ALD17" s="91"/>
      <c r="ALE17" s="91"/>
      <c r="ALF17" s="91"/>
      <c r="ALG17" s="91"/>
      <c r="ALH17" s="91"/>
      <c r="ALI17" s="91"/>
      <c r="ALJ17" s="91"/>
      <c r="ALK17" s="91"/>
      <c r="ALL17" s="91"/>
      <c r="ALM17" s="91"/>
      <c r="ALN17" s="91"/>
      <c r="ALO17" s="91"/>
      <c r="ALP17" s="91"/>
      <c r="ALQ17" s="91"/>
      <c r="ALR17" s="91"/>
      <c r="ALS17" s="91"/>
      <c r="ALT17" s="91"/>
      <c r="ALU17" s="91"/>
      <c r="ALV17" s="91"/>
      <c r="ALW17" s="91"/>
      <c r="ALX17" s="91"/>
      <c r="ALY17" s="91"/>
      <c r="ALZ17" s="91"/>
      <c r="AMA17" s="91"/>
    </row>
    <row r="18" spans="1:1015" s="75" customFormat="1" ht="15">
      <c r="A18" s="90"/>
      <c r="B18" s="86"/>
      <c r="C18" s="86"/>
      <c r="D18" s="87"/>
      <c r="E18" s="87"/>
      <c r="F18" s="87"/>
      <c r="G18" s="82"/>
      <c r="H18" s="84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/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/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  <c r="FL18" s="91"/>
      <c r="FM18" s="91"/>
      <c r="FN18" s="91"/>
      <c r="FO18" s="91"/>
      <c r="FP18" s="91"/>
      <c r="FQ18" s="91"/>
      <c r="FR18" s="91"/>
      <c r="FS18" s="91"/>
      <c r="FT18" s="91"/>
      <c r="FU18" s="91"/>
      <c r="FV18" s="91"/>
      <c r="FW18" s="91"/>
      <c r="FX18" s="91"/>
      <c r="FY18" s="91"/>
      <c r="FZ18" s="91"/>
      <c r="GA18" s="91"/>
      <c r="GB18" s="91"/>
      <c r="GC18" s="91"/>
      <c r="GD18" s="91"/>
      <c r="GE18" s="91"/>
      <c r="GF18" s="91"/>
      <c r="GG18" s="91"/>
      <c r="GH18" s="91"/>
      <c r="GI18" s="91"/>
      <c r="GJ18" s="91"/>
      <c r="GK18" s="91"/>
      <c r="GL18" s="91"/>
      <c r="GM18" s="91"/>
      <c r="GN18" s="91"/>
      <c r="GO18" s="91"/>
      <c r="GP18" s="91"/>
      <c r="GQ18" s="91"/>
      <c r="GR18" s="91"/>
      <c r="GS18" s="91"/>
      <c r="GT18" s="91"/>
      <c r="GU18" s="91"/>
      <c r="GV18" s="91"/>
      <c r="GW18" s="91"/>
      <c r="GX18" s="91"/>
      <c r="GY18" s="91"/>
      <c r="GZ18" s="91"/>
      <c r="HA18" s="91"/>
      <c r="HB18" s="91"/>
      <c r="HC18" s="91"/>
      <c r="HD18" s="91"/>
      <c r="HE18" s="91"/>
      <c r="HF18" s="91"/>
      <c r="HG18" s="91"/>
      <c r="HH18" s="91"/>
      <c r="HI18" s="91"/>
      <c r="HJ18" s="91"/>
      <c r="HK18" s="91"/>
      <c r="HL18" s="91"/>
      <c r="HM18" s="91"/>
      <c r="HN18" s="91"/>
      <c r="HO18" s="91"/>
      <c r="HP18" s="91"/>
      <c r="HQ18" s="91"/>
      <c r="HR18" s="91"/>
      <c r="HS18" s="91"/>
      <c r="HT18" s="91"/>
      <c r="HU18" s="91"/>
      <c r="HV18" s="91"/>
      <c r="HW18" s="91"/>
      <c r="HX18" s="91"/>
      <c r="HY18" s="91"/>
      <c r="HZ18" s="91"/>
      <c r="IA18" s="91"/>
      <c r="IB18" s="91"/>
      <c r="IC18" s="91"/>
      <c r="ID18" s="91"/>
      <c r="IE18" s="91"/>
      <c r="IF18" s="91"/>
      <c r="IG18" s="91"/>
      <c r="IH18" s="91"/>
      <c r="II18" s="91"/>
      <c r="IJ18" s="91"/>
      <c r="IK18" s="91"/>
      <c r="IL18" s="91"/>
      <c r="IM18" s="91"/>
      <c r="IN18" s="91"/>
      <c r="IO18" s="91"/>
      <c r="IP18" s="91"/>
      <c r="IQ18" s="91"/>
      <c r="IR18" s="91"/>
      <c r="IS18" s="91"/>
      <c r="IT18" s="91"/>
      <c r="IU18" s="91"/>
      <c r="IV18" s="91"/>
      <c r="IW18" s="91"/>
      <c r="IX18" s="91"/>
      <c r="IY18" s="91"/>
      <c r="IZ18" s="91"/>
      <c r="JA18" s="91"/>
      <c r="JB18" s="91"/>
      <c r="JC18" s="91"/>
      <c r="JD18" s="91"/>
      <c r="JE18" s="91"/>
      <c r="JF18" s="91"/>
      <c r="JG18" s="91"/>
      <c r="JH18" s="91"/>
      <c r="JI18" s="91"/>
      <c r="JJ18" s="91"/>
      <c r="JK18" s="91"/>
      <c r="JL18" s="91"/>
      <c r="JM18" s="91"/>
      <c r="JN18" s="91"/>
      <c r="JO18" s="91"/>
      <c r="JP18" s="91"/>
      <c r="JQ18" s="91"/>
      <c r="JR18" s="91"/>
      <c r="JS18" s="91"/>
      <c r="JT18" s="91"/>
      <c r="JU18" s="91"/>
      <c r="JV18" s="91"/>
      <c r="JW18" s="91"/>
      <c r="JX18" s="91"/>
      <c r="JY18" s="91"/>
      <c r="JZ18" s="91"/>
      <c r="KA18" s="91"/>
      <c r="KB18" s="91"/>
      <c r="KC18" s="91"/>
      <c r="KD18" s="91"/>
      <c r="KE18" s="91"/>
      <c r="KF18" s="91"/>
      <c r="KG18" s="91"/>
      <c r="KH18" s="91"/>
      <c r="KI18" s="91"/>
      <c r="KJ18" s="91"/>
      <c r="KK18" s="91"/>
      <c r="KL18" s="91"/>
      <c r="KM18" s="91"/>
      <c r="KN18" s="91"/>
      <c r="KO18" s="91"/>
      <c r="KP18" s="91"/>
      <c r="KQ18" s="91"/>
      <c r="KR18" s="91"/>
      <c r="KS18" s="91"/>
      <c r="KT18" s="91"/>
      <c r="KU18" s="91"/>
      <c r="KV18" s="91"/>
      <c r="KW18" s="91"/>
      <c r="KX18" s="91"/>
      <c r="KY18" s="91"/>
      <c r="KZ18" s="91"/>
      <c r="LA18" s="91"/>
      <c r="LB18" s="91"/>
      <c r="LC18" s="91"/>
      <c r="LD18" s="91"/>
      <c r="LE18" s="91"/>
      <c r="LF18" s="91"/>
      <c r="LG18" s="91"/>
      <c r="LH18" s="91"/>
      <c r="LI18" s="91"/>
      <c r="LJ18" s="91"/>
      <c r="LK18" s="91"/>
      <c r="LL18" s="91"/>
      <c r="LM18" s="91"/>
      <c r="LN18" s="91"/>
      <c r="LO18" s="91"/>
      <c r="LP18" s="91"/>
      <c r="LQ18" s="91"/>
      <c r="LR18" s="91"/>
      <c r="LS18" s="91"/>
      <c r="LT18" s="91"/>
      <c r="LU18" s="91"/>
      <c r="LV18" s="91"/>
      <c r="LW18" s="91"/>
      <c r="LX18" s="91"/>
      <c r="LY18" s="91"/>
      <c r="LZ18" s="91"/>
      <c r="MA18" s="91"/>
      <c r="MB18" s="91"/>
      <c r="MC18" s="91"/>
      <c r="MD18" s="91"/>
      <c r="ME18" s="91"/>
      <c r="MF18" s="91"/>
      <c r="MG18" s="91"/>
      <c r="MH18" s="91"/>
      <c r="MI18" s="91"/>
      <c r="MJ18" s="91"/>
      <c r="MK18" s="91"/>
      <c r="ML18" s="91"/>
      <c r="MM18" s="91"/>
      <c r="MN18" s="91"/>
      <c r="MO18" s="91"/>
      <c r="MP18" s="91"/>
      <c r="MQ18" s="91"/>
      <c r="MR18" s="91"/>
      <c r="MS18" s="91"/>
      <c r="MT18" s="91"/>
      <c r="MU18" s="91"/>
      <c r="MV18" s="91"/>
      <c r="MW18" s="91"/>
      <c r="MX18" s="91"/>
      <c r="MY18" s="91"/>
      <c r="MZ18" s="91"/>
      <c r="NA18" s="91"/>
      <c r="NB18" s="91"/>
      <c r="NC18" s="91"/>
      <c r="ND18" s="91"/>
      <c r="NE18" s="91"/>
      <c r="NF18" s="91"/>
      <c r="NG18" s="91"/>
      <c r="NH18" s="91"/>
      <c r="NI18" s="91"/>
      <c r="NJ18" s="91"/>
      <c r="NK18" s="91"/>
      <c r="NL18" s="91"/>
      <c r="NM18" s="91"/>
      <c r="NN18" s="91"/>
      <c r="NO18" s="91"/>
      <c r="NP18" s="91"/>
      <c r="NQ18" s="91"/>
      <c r="NR18" s="91"/>
      <c r="NS18" s="91"/>
      <c r="NT18" s="91"/>
      <c r="NU18" s="91"/>
      <c r="NV18" s="91"/>
      <c r="NW18" s="91"/>
      <c r="NX18" s="91"/>
      <c r="NY18" s="91"/>
      <c r="NZ18" s="91"/>
      <c r="OA18" s="91"/>
      <c r="OB18" s="91"/>
      <c r="OC18" s="91"/>
      <c r="OD18" s="91"/>
      <c r="OE18" s="91"/>
      <c r="OF18" s="91"/>
      <c r="OG18" s="91"/>
      <c r="OH18" s="91"/>
      <c r="OI18" s="91"/>
      <c r="OJ18" s="91"/>
      <c r="OK18" s="91"/>
      <c r="OL18" s="91"/>
      <c r="OM18" s="91"/>
      <c r="ON18" s="91"/>
      <c r="OO18" s="91"/>
      <c r="OP18" s="91"/>
      <c r="OQ18" s="91"/>
      <c r="OR18" s="91"/>
      <c r="OS18" s="91"/>
      <c r="OT18" s="91"/>
      <c r="OU18" s="91"/>
      <c r="OV18" s="91"/>
      <c r="OW18" s="91"/>
      <c r="OX18" s="91"/>
      <c r="OY18" s="91"/>
      <c r="OZ18" s="91"/>
      <c r="PA18" s="91"/>
      <c r="PB18" s="91"/>
      <c r="PC18" s="91"/>
      <c r="PD18" s="91"/>
      <c r="PE18" s="91"/>
      <c r="PF18" s="91"/>
      <c r="PG18" s="91"/>
      <c r="PH18" s="91"/>
      <c r="PI18" s="91"/>
      <c r="PJ18" s="91"/>
      <c r="PK18" s="91"/>
      <c r="PL18" s="91"/>
      <c r="PM18" s="91"/>
      <c r="PN18" s="91"/>
      <c r="PO18" s="91"/>
      <c r="PP18" s="91"/>
      <c r="PQ18" s="91"/>
      <c r="PR18" s="91"/>
      <c r="PS18" s="91"/>
      <c r="PT18" s="91"/>
      <c r="PU18" s="91"/>
      <c r="PV18" s="91"/>
      <c r="PW18" s="91"/>
      <c r="PX18" s="91"/>
      <c r="PY18" s="91"/>
      <c r="PZ18" s="91"/>
      <c r="QA18" s="91"/>
      <c r="QB18" s="91"/>
      <c r="QC18" s="91"/>
      <c r="QD18" s="91"/>
      <c r="QE18" s="91"/>
      <c r="QF18" s="91"/>
      <c r="QG18" s="91"/>
      <c r="QH18" s="91"/>
      <c r="QI18" s="91"/>
      <c r="QJ18" s="91"/>
      <c r="QK18" s="91"/>
      <c r="QL18" s="91"/>
      <c r="QM18" s="91"/>
      <c r="QN18" s="91"/>
      <c r="QO18" s="91"/>
      <c r="QP18" s="91"/>
      <c r="QQ18" s="91"/>
      <c r="QR18" s="91"/>
      <c r="QS18" s="91"/>
      <c r="QT18" s="91"/>
      <c r="QU18" s="91"/>
      <c r="QV18" s="91"/>
      <c r="QW18" s="91"/>
      <c r="QX18" s="91"/>
      <c r="QY18" s="91"/>
      <c r="QZ18" s="91"/>
      <c r="RA18" s="91"/>
      <c r="RB18" s="91"/>
      <c r="RC18" s="91"/>
      <c r="RD18" s="91"/>
      <c r="RE18" s="91"/>
      <c r="RF18" s="91"/>
      <c r="RG18" s="91"/>
      <c r="RH18" s="91"/>
      <c r="RI18" s="91"/>
      <c r="RJ18" s="91"/>
      <c r="RK18" s="91"/>
      <c r="RL18" s="91"/>
      <c r="RM18" s="91"/>
      <c r="RN18" s="91"/>
      <c r="RO18" s="91"/>
      <c r="RP18" s="91"/>
      <c r="RQ18" s="91"/>
      <c r="RR18" s="91"/>
      <c r="RS18" s="91"/>
      <c r="RT18" s="91"/>
      <c r="RU18" s="91"/>
      <c r="RV18" s="91"/>
      <c r="RW18" s="91"/>
      <c r="RX18" s="91"/>
      <c r="RY18" s="91"/>
      <c r="RZ18" s="91"/>
      <c r="SA18" s="91"/>
      <c r="SB18" s="91"/>
      <c r="SC18" s="91"/>
      <c r="SD18" s="91"/>
      <c r="SE18" s="91"/>
      <c r="SF18" s="91"/>
      <c r="SG18" s="91"/>
      <c r="SH18" s="91"/>
      <c r="SI18" s="91"/>
      <c r="SJ18" s="91"/>
      <c r="SK18" s="91"/>
      <c r="SL18" s="91"/>
      <c r="SM18" s="91"/>
      <c r="SN18" s="91"/>
      <c r="SO18" s="91"/>
      <c r="SP18" s="91"/>
      <c r="SQ18" s="91"/>
      <c r="SR18" s="91"/>
      <c r="SS18" s="91"/>
      <c r="ST18" s="91"/>
      <c r="SU18" s="91"/>
      <c r="SV18" s="91"/>
      <c r="SW18" s="91"/>
      <c r="SX18" s="91"/>
      <c r="SY18" s="91"/>
      <c r="SZ18" s="91"/>
      <c r="TA18" s="91"/>
      <c r="TB18" s="91"/>
      <c r="TC18" s="91"/>
      <c r="TD18" s="91"/>
      <c r="TE18" s="91"/>
      <c r="TF18" s="91"/>
      <c r="TG18" s="91"/>
      <c r="TH18" s="91"/>
      <c r="TI18" s="91"/>
      <c r="TJ18" s="91"/>
      <c r="TK18" s="91"/>
      <c r="TL18" s="91"/>
      <c r="TM18" s="91"/>
      <c r="TN18" s="91"/>
      <c r="TO18" s="91"/>
      <c r="TP18" s="91"/>
      <c r="TQ18" s="91"/>
      <c r="TR18" s="91"/>
      <c r="TS18" s="91"/>
      <c r="TT18" s="91"/>
      <c r="TU18" s="91"/>
      <c r="TV18" s="91"/>
      <c r="TW18" s="91"/>
      <c r="TX18" s="91"/>
      <c r="TY18" s="91"/>
      <c r="TZ18" s="91"/>
      <c r="UA18" s="91"/>
      <c r="UB18" s="91"/>
      <c r="UC18" s="91"/>
      <c r="UD18" s="91"/>
      <c r="UE18" s="91"/>
      <c r="UF18" s="91"/>
      <c r="UG18" s="91"/>
      <c r="UH18" s="91"/>
      <c r="UI18" s="91"/>
      <c r="UJ18" s="91"/>
      <c r="UK18" s="91"/>
      <c r="UL18" s="91"/>
      <c r="UM18" s="91"/>
      <c r="UN18" s="91"/>
      <c r="UO18" s="91"/>
      <c r="UP18" s="91"/>
      <c r="UQ18" s="91"/>
      <c r="UR18" s="91"/>
      <c r="US18" s="91"/>
      <c r="UT18" s="91"/>
      <c r="UU18" s="91"/>
      <c r="UV18" s="91"/>
      <c r="UW18" s="91"/>
      <c r="UX18" s="91"/>
      <c r="UY18" s="91"/>
      <c r="UZ18" s="91"/>
      <c r="VA18" s="91"/>
      <c r="VB18" s="91"/>
      <c r="VC18" s="91"/>
      <c r="VD18" s="91"/>
      <c r="VE18" s="91"/>
      <c r="VF18" s="91"/>
      <c r="VG18" s="91"/>
      <c r="VH18" s="91"/>
      <c r="VI18" s="91"/>
      <c r="VJ18" s="91"/>
      <c r="VK18" s="91"/>
      <c r="VL18" s="91"/>
      <c r="VM18" s="91"/>
      <c r="VN18" s="91"/>
      <c r="VO18" s="91"/>
      <c r="VP18" s="91"/>
      <c r="VQ18" s="91"/>
      <c r="VR18" s="91"/>
      <c r="VS18" s="91"/>
      <c r="VT18" s="91"/>
      <c r="VU18" s="91"/>
      <c r="VV18" s="91"/>
      <c r="VW18" s="91"/>
      <c r="VX18" s="91"/>
      <c r="VY18" s="91"/>
      <c r="VZ18" s="91"/>
      <c r="WA18" s="91"/>
      <c r="WB18" s="91"/>
      <c r="WC18" s="91"/>
      <c r="WD18" s="91"/>
      <c r="WE18" s="91"/>
      <c r="WF18" s="91"/>
      <c r="WG18" s="91"/>
      <c r="WH18" s="91"/>
      <c r="WI18" s="91"/>
      <c r="WJ18" s="91"/>
      <c r="WK18" s="91"/>
      <c r="WL18" s="91"/>
      <c r="WM18" s="91"/>
      <c r="WN18" s="91"/>
      <c r="WO18" s="91"/>
      <c r="WP18" s="91"/>
      <c r="WQ18" s="91"/>
      <c r="WR18" s="91"/>
      <c r="WS18" s="91"/>
      <c r="WT18" s="91"/>
      <c r="WU18" s="91"/>
      <c r="WV18" s="91"/>
      <c r="WW18" s="91"/>
      <c r="WX18" s="91"/>
      <c r="WY18" s="91"/>
      <c r="WZ18" s="91"/>
      <c r="XA18" s="91"/>
      <c r="XB18" s="91"/>
      <c r="XC18" s="91"/>
      <c r="XD18" s="91"/>
      <c r="XE18" s="91"/>
      <c r="XF18" s="91"/>
      <c r="XG18" s="91"/>
      <c r="XH18" s="91"/>
      <c r="XI18" s="91"/>
      <c r="XJ18" s="91"/>
      <c r="XK18" s="91"/>
      <c r="XL18" s="91"/>
      <c r="XM18" s="91"/>
      <c r="XN18" s="91"/>
      <c r="XO18" s="91"/>
      <c r="XP18" s="91"/>
      <c r="XQ18" s="91"/>
      <c r="XR18" s="91"/>
      <c r="XS18" s="91"/>
      <c r="XT18" s="91"/>
      <c r="XU18" s="91"/>
      <c r="XV18" s="91"/>
      <c r="XW18" s="91"/>
      <c r="XX18" s="91"/>
      <c r="XY18" s="91"/>
      <c r="XZ18" s="91"/>
      <c r="YA18" s="91"/>
      <c r="YB18" s="91"/>
      <c r="YC18" s="91"/>
      <c r="YD18" s="91"/>
      <c r="YE18" s="91"/>
      <c r="YF18" s="91"/>
      <c r="YG18" s="91"/>
      <c r="YH18" s="91"/>
      <c r="YI18" s="91"/>
      <c r="YJ18" s="91"/>
      <c r="YK18" s="91"/>
      <c r="YL18" s="91"/>
      <c r="YM18" s="91"/>
      <c r="YN18" s="91"/>
      <c r="YO18" s="91"/>
      <c r="YP18" s="91"/>
      <c r="YQ18" s="91"/>
      <c r="YR18" s="91"/>
      <c r="YS18" s="91"/>
      <c r="YT18" s="91"/>
      <c r="YU18" s="91"/>
      <c r="YV18" s="91"/>
      <c r="YW18" s="91"/>
      <c r="YX18" s="91"/>
      <c r="YY18" s="91"/>
      <c r="YZ18" s="91"/>
      <c r="ZA18" s="91"/>
      <c r="ZB18" s="91"/>
      <c r="ZC18" s="91"/>
      <c r="ZD18" s="91"/>
      <c r="ZE18" s="91"/>
      <c r="ZF18" s="91"/>
      <c r="ZG18" s="91"/>
      <c r="ZH18" s="91"/>
      <c r="ZI18" s="91"/>
      <c r="ZJ18" s="91"/>
      <c r="ZK18" s="91"/>
      <c r="ZL18" s="91"/>
      <c r="ZM18" s="91"/>
      <c r="ZN18" s="91"/>
      <c r="ZO18" s="91"/>
      <c r="ZP18" s="91"/>
      <c r="ZQ18" s="91"/>
      <c r="ZR18" s="91"/>
      <c r="ZS18" s="91"/>
      <c r="ZT18" s="91"/>
      <c r="ZU18" s="91"/>
      <c r="ZV18" s="91"/>
      <c r="ZW18" s="91"/>
      <c r="ZX18" s="91"/>
      <c r="ZY18" s="91"/>
      <c r="ZZ18" s="91"/>
      <c r="AAA18" s="91"/>
      <c r="AAB18" s="91"/>
      <c r="AAC18" s="91"/>
      <c r="AAD18" s="91"/>
      <c r="AAE18" s="91"/>
      <c r="AAF18" s="91"/>
      <c r="AAG18" s="91"/>
      <c r="AAH18" s="91"/>
      <c r="AAI18" s="91"/>
      <c r="AAJ18" s="91"/>
      <c r="AAK18" s="91"/>
      <c r="AAL18" s="91"/>
      <c r="AAM18" s="91"/>
      <c r="AAN18" s="91"/>
      <c r="AAO18" s="91"/>
      <c r="AAP18" s="91"/>
      <c r="AAQ18" s="91"/>
      <c r="AAR18" s="91"/>
      <c r="AAS18" s="91"/>
      <c r="AAT18" s="91"/>
      <c r="AAU18" s="91"/>
      <c r="AAV18" s="91"/>
      <c r="AAW18" s="91"/>
      <c r="AAX18" s="91"/>
      <c r="AAY18" s="91"/>
      <c r="AAZ18" s="91"/>
      <c r="ABA18" s="91"/>
      <c r="ABB18" s="91"/>
      <c r="ABC18" s="91"/>
      <c r="ABD18" s="91"/>
      <c r="ABE18" s="91"/>
      <c r="ABF18" s="91"/>
      <c r="ABG18" s="91"/>
      <c r="ABH18" s="91"/>
      <c r="ABI18" s="91"/>
      <c r="ABJ18" s="91"/>
      <c r="ABK18" s="91"/>
      <c r="ABL18" s="91"/>
      <c r="ABM18" s="91"/>
      <c r="ABN18" s="91"/>
      <c r="ABO18" s="91"/>
      <c r="ABP18" s="91"/>
      <c r="ABQ18" s="91"/>
      <c r="ABR18" s="91"/>
      <c r="ABS18" s="91"/>
      <c r="ABT18" s="91"/>
      <c r="ABU18" s="91"/>
      <c r="ABV18" s="91"/>
      <c r="ABW18" s="91"/>
      <c r="ABX18" s="91"/>
      <c r="ABY18" s="91"/>
      <c r="ABZ18" s="91"/>
      <c r="ACA18" s="91"/>
      <c r="ACB18" s="91"/>
      <c r="ACC18" s="91"/>
      <c r="ACD18" s="91"/>
      <c r="ACE18" s="91"/>
      <c r="ACF18" s="91"/>
      <c r="ACG18" s="91"/>
      <c r="ACH18" s="91"/>
      <c r="ACI18" s="91"/>
      <c r="ACJ18" s="91"/>
      <c r="ACK18" s="91"/>
      <c r="ACL18" s="91"/>
      <c r="ACM18" s="91"/>
      <c r="ACN18" s="91"/>
      <c r="ACO18" s="91"/>
      <c r="ACP18" s="91"/>
      <c r="ACQ18" s="91"/>
      <c r="ACR18" s="91"/>
      <c r="ACS18" s="91"/>
      <c r="ACT18" s="91"/>
      <c r="ACU18" s="91"/>
      <c r="ACV18" s="91"/>
      <c r="ACW18" s="91"/>
      <c r="ACX18" s="91"/>
      <c r="ACY18" s="91"/>
      <c r="ACZ18" s="91"/>
      <c r="ADA18" s="91"/>
      <c r="ADB18" s="91"/>
      <c r="ADC18" s="91"/>
      <c r="ADD18" s="91"/>
      <c r="ADE18" s="91"/>
      <c r="ADF18" s="91"/>
      <c r="ADG18" s="91"/>
      <c r="ADH18" s="91"/>
      <c r="ADI18" s="91"/>
      <c r="ADJ18" s="91"/>
      <c r="ADK18" s="91"/>
      <c r="ADL18" s="91"/>
      <c r="ADM18" s="91"/>
      <c r="ADN18" s="91"/>
      <c r="ADO18" s="91"/>
      <c r="ADP18" s="91"/>
      <c r="ADQ18" s="91"/>
      <c r="ADR18" s="91"/>
      <c r="ADS18" s="91"/>
      <c r="ADT18" s="91"/>
      <c r="ADU18" s="91"/>
      <c r="ADV18" s="91"/>
      <c r="ADW18" s="91"/>
      <c r="ADX18" s="91"/>
      <c r="ADY18" s="91"/>
      <c r="ADZ18" s="91"/>
      <c r="AEA18" s="91"/>
      <c r="AEB18" s="91"/>
      <c r="AEC18" s="91"/>
      <c r="AED18" s="91"/>
      <c r="AEE18" s="91"/>
      <c r="AEF18" s="91"/>
      <c r="AEG18" s="91"/>
      <c r="AEH18" s="91"/>
      <c r="AEI18" s="91"/>
      <c r="AEJ18" s="91"/>
      <c r="AEK18" s="91"/>
      <c r="AEL18" s="91"/>
      <c r="AEM18" s="91"/>
      <c r="AEN18" s="91"/>
      <c r="AEO18" s="91"/>
      <c r="AEP18" s="91"/>
      <c r="AEQ18" s="91"/>
      <c r="AER18" s="91"/>
      <c r="AES18" s="91"/>
      <c r="AET18" s="91"/>
      <c r="AEU18" s="91"/>
      <c r="AEV18" s="91"/>
      <c r="AEW18" s="91"/>
      <c r="AEX18" s="91"/>
      <c r="AEY18" s="91"/>
      <c r="AEZ18" s="91"/>
      <c r="AFA18" s="91"/>
      <c r="AFB18" s="91"/>
      <c r="AFC18" s="91"/>
      <c r="AFD18" s="91"/>
      <c r="AFE18" s="91"/>
      <c r="AFF18" s="91"/>
      <c r="AFG18" s="91"/>
      <c r="AFH18" s="91"/>
      <c r="AFI18" s="91"/>
      <c r="AFJ18" s="91"/>
      <c r="AFK18" s="91"/>
      <c r="AFL18" s="91"/>
      <c r="AFM18" s="91"/>
      <c r="AFN18" s="91"/>
      <c r="AFO18" s="91"/>
      <c r="AFP18" s="91"/>
      <c r="AFQ18" s="91"/>
      <c r="AFR18" s="91"/>
      <c r="AFS18" s="91"/>
      <c r="AFT18" s="91"/>
      <c r="AFU18" s="91"/>
      <c r="AFV18" s="91"/>
      <c r="AFW18" s="91"/>
      <c r="AFX18" s="91"/>
      <c r="AFY18" s="91"/>
      <c r="AFZ18" s="91"/>
      <c r="AGA18" s="91"/>
      <c r="AGB18" s="91"/>
      <c r="AGC18" s="91"/>
      <c r="AGD18" s="91"/>
      <c r="AGE18" s="91"/>
      <c r="AGF18" s="91"/>
      <c r="AGG18" s="91"/>
      <c r="AGH18" s="91"/>
      <c r="AGI18" s="91"/>
      <c r="AGJ18" s="91"/>
      <c r="AGK18" s="91"/>
      <c r="AGL18" s="91"/>
      <c r="AGM18" s="91"/>
      <c r="AGN18" s="91"/>
      <c r="AGO18" s="91"/>
      <c r="AGP18" s="91"/>
      <c r="AGQ18" s="91"/>
      <c r="AGR18" s="91"/>
      <c r="AGS18" s="91"/>
      <c r="AGT18" s="91"/>
      <c r="AGU18" s="91"/>
      <c r="AGV18" s="91"/>
      <c r="AGW18" s="91"/>
      <c r="AGX18" s="91"/>
      <c r="AGY18" s="91"/>
      <c r="AGZ18" s="91"/>
      <c r="AHA18" s="91"/>
      <c r="AHB18" s="91"/>
      <c r="AHC18" s="91"/>
      <c r="AHD18" s="91"/>
      <c r="AHE18" s="91"/>
      <c r="AHF18" s="91"/>
      <c r="AHG18" s="91"/>
      <c r="AHH18" s="91"/>
      <c r="AHI18" s="91"/>
      <c r="AHJ18" s="91"/>
      <c r="AHK18" s="91"/>
      <c r="AHL18" s="91"/>
      <c r="AHM18" s="91"/>
      <c r="AHN18" s="91"/>
      <c r="AHO18" s="91"/>
      <c r="AHP18" s="91"/>
      <c r="AHQ18" s="91"/>
      <c r="AHR18" s="91"/>
      <c r="AHS18" s="91"/>
      <c r="AHT18" s="91"/>
      <c r="AHU18" s="91"/>
      <c r="AHV18" s="91"/>
      <c r="AHW18" s="91"/>
      <c r="AHX18" s="91"/>
      <c r="AHY18" s="91"/>
      <c r="AHZ18" s="91"/>
      <c r="AIA18" s="91"/>
      <c r="AIB18" s="91"/>
      <c r="AIC18" s="91"/>
      <c r="AID18" s="91"/>
      <c r="AIE18" s="91"/>
      <c r="AIF18" s="91"/>
      <c r="AIG18" s="91"/>
      <c r="AIH18" s="91"/>
      <c r="AII18" s="91"/>
      <c r="AIJ18" s="91"/>
      <c r="AIK18" s="91"/>
      <c r="AIL18" s="91"/>
      <c r="AIM18" s="91"/>
      <c r="AIN18" s="91"/>
      <c r="AIO18" s="91"/>
      <c r="AIP18" s="91"/>
      <c r="AIQ18" s="91"/>
      <c r="AIR18" s="91"/>
      <c r="AIS18" s="91"/>
      <c r="AIT18" s="91"/>
      <c r="AIU18" s="91"/>
      <c r="AIV18" s="91"/>
      <c r="AIW18" s="91"/>
      <c r="AIX18" s="91"/>
      <c r="AIY18" s="91"/>
      <c r="AIZ18" s="91"/>
      <c r="AJA18" s="91"/>
      <c r="AJB18" s="91"/>
      <c r="AJC18" s="91"/>
      <c r="AJD18" s="91"/>
      <c r="AJE18" s="91"/>
      <c r="AJF18" s="91"/>
      <c r="AJG18" s="91"/>
      <c r="AJH18" s="91"/>
      <c r="AJI18" s="91"/>
      <c r="AJJ18" s="91"/>
      <c r="AJK18" s="91"/>
      <c r="AJL18" s="91"/>
      <c r="AJM18" s="91"/>
      <c r="AJN18" s="91"/>
      <c r="AJO18" s="91"/>
      <c r="AJP18" s="91"/>
      <c r="AJQ18" s="91"/>
      <c r="AJR18" s="91"/>
      <c r="AJS18" s="91"/>
      <c r="AJT18" s="91"/>
      <c r="AJU18" s="91"/>
      <c r="AJV18" s="91"/>
      <c r="AJW18" s="91"/>
      <c r="AJX18" s="91"/>
      <c r="AJY18" s="91"/>
      <c r="AJZ18" s="91"/>
      <c r="AKA18" s="91"/>
      <c r="AKB18" s="91"/>
      <c r="AKC18" s="91"/>
      <c r="AKD18" s="91"/>
      <c r="AKE18" s="91"/>
      <c r="AKF18" s="91"/>
      <c r="AKG18" s="91"/>
      <c r="AKH18" s="91"/>
      <c r="AKI18" s="91"/>
      <c r="AKJ18" s="91"/>
      <c r="AKK18" s="91"/>
      <c r="AKL18" s="91"/>
      <c r="AKM18" s="91"/>
      <c r="AKN18" s="91"/>
      <c r="AKO18" s="91"/>
      <c r="AKP18" s="91"/>
      <c r="AKQ18" s="91"/>
      <c r="AKR18" s="91"/>
      <c r="AKS18" s="91"/>
      <c r="AKT18" s="91"/>
      <c r="AKU18" s="91"/>
      <c r="AKV18" s="91"/>
      <c r="AKW18" s="91"/>
      <c r="AKX18" s="91"/>
      <c r="AKY18" s="91"/>
      <c r="AKZ18" s="91"/>
      <c r="ALA18" s="91"/>
      <c r="ALB18" s="91"/>
      <c r="ALC18" s="91"/>
      <c r="ALD18" s="91"/>
      <c r="ALE18" s="91"/>
      <c r="ALF18" s="91"/>
      <c r="ALG18" s="91"/>
      <c r="ALH18" s="91"/>
      <c r="ALI18" s="91"/>
      <c r="ALJ18" s="91"/>
      <c r="ALK18" s="91"/>
      <c r="ALL18" s="91"/>
      <c r="ALM18" s="91"/>
      <c r="ALN18" s="91"/>
      <c r="ALO18" s="91"/>
      <c r="ALP18" s="91"/>
      <c r="ALQ18" s="91"/>
      <c r="ALR18" s="91"/>
      <c r="ALS18" s="91"/>
      <c r="ALT18" s="91"/>
      <c r="ALU18" s="91"/>
      <c r="ALV18" s="91"/>
      <c r="ALW18" s="91"/>
      <c r="ALX18" s="91"/>
      <c r="ALY18" s="91"/>
      <c r="ALZ18" s="91"/>
      <c r="AMA18" s="91"/>
    </row>
    <row r="20" spans="1:1015" s="66" customFormat="1">
      <c r="A20" s="70"/>
      <c r="B20" s="69"/>
      <c r="C20" s="69"/>
      <c r="G20" s="70"/>
    </row>
    <row r="21" spans="1:1015" s="66" customFormat="1">
      <c r="A21" s="70"/>
      <c r="B21" s="69"/>
      <c r="C21" s="69"/>
      <c r="G21" s="70"/>
    </row>
    <row r="22" spans="1:1015" s="66" customFormat="1">
      <c r="A22" s="70"/>
      <c r="B22" s="69"/>
      <c r="C22" s="69"/>
      <c r="G22" s="70"/>
    </row>
    <row r="23" spans="1:1015" s="66" customFormat="1">
      <c r="A23" s="70"/>
      <c r="B23" s="69"/>
      <c r="C23" s="69"/>
      <c r="G23" s="70"/>
    </row>
    <row r="24" spans="1:1015" s="66" customFormat="1">
      <c r="A24" s="70"/>
      <c r="B24" s="69"/>
      <c r="C24" s="69"/>
      <c r="G24" s="70"/>
    </row>
    <row r="25" spans="1:1015" s="66" customFormat="1">
      <c r="A25" s="70"/>
      <c r="B25" s="69"/>
      <c r="C25" s="69"/>
      <c r="G25" s="70"/>
    </row>
    <row r="26" spans="1:1015" s="66" customFormat="1">
      <c r="A26" s="70"/>
      <c r="B26" s="69"/>
      <c r="C26" s="69"/>
      <c r="G26" s="70"/>
    </row>
    <row r="27" spans="1:1015" s="66" customFormat="1">
      <c r="A27" s="70"/>
      <c r="B27" s="69"/>
      <c r="C27" s="69"/>
      <c r="G27" s="70"/>
    </row>
    <row r="28" spans="1:1015" s="66" customFormat="1">
      <c r="A28" s="70"/>
      <c r="B28" s="69"/>
      <c r="C28" s="69"/>
      <c r="D28" s="70"/>
      <c r="E28" s="70"/>
      <c r="F28" s="70"/>
      <c r="G28" s="70"/>
      <c r="H28" s="70"/>
    </row>
    <row r="29" spans="1:1015" s="66" customFormat="1">
      <c r="A29" s="70"/>
      <c r="B29" s="69"/>
      <c r="C29" s="69"/>
      <c r="D29" s="70"/>
      <c r="E29" s="70"/>
      <c r="F29" s="70"/>
      <c r="G29" s="70"/>
      <c r="H29" s="70"/>
    </row>
    <row r="30" spans="1:1015" s="66" customFormat="1">
      <c r="A30" s="70"/>
      <c r="B30" s="70"/>
      <c r="C30" s="70"/>
      <c r="D30" s="70"/>
      <c r="E30" s="70"/>
      <c r="F30" s="70"/>
      <c r="G30" s="70"/>
      <c r="H30" s="70"/>
    </row>
    <row r="31" spans="1:1015" s="66" customFormat="1">
      <c r="A31" s="72"/>
      <c r="B31" s="72"/>
      <c r="C31" s="72"/>
      <c r="D31" s="70"/>
      <c r="E31" s="72"/>
      <c r="F31" s="72"/>
      <c r="G31" s="70"/>
      <c r="H31" s="72"/>
    </row>
    <row r="32" spans="1:1015" s="66" customFormat="1">
      <c r="A32" s="70"/>
      <c r="B32" s="69"/>
      <c r="C32" s="69"/>
      <c r="D32" s="70"/>
      <c r="E32" s="70"/>
      <c r="F32" s="73"/>
      <c r="G32" s="70"/>
      <c r="H32" s="72"/>
    </row>
    <row r="33" spans="1:8" s="66" customFormat="1">
      <c r="A33" s="70"/>
      <c r="B33" s="70"/>
      <c r="C33" s="70"/>
      <c r="D33" s="70"/>
      <c r="E33" s="70"/>
      <c r="F33" s="70"/>
      <c r="G33" s="70"/>
      <c r="H33" s="70"/>
    </row>
    <row r="34" spans="1:8" s="66" customFormat="1">
      <c r="A34" s="72"/>
      <c r="B34" s="72"/>
      <c r="C34" s="72"/>
      <c r="D34" s="72"/>
      <c r="E34" s="70"/>
      <c r="F34" s="72"/>
      <c r="G34" s="72"/>
      <c r="H34" s="70"/>
    </row>
    <row r="35" spans="1:8" s="66" customFormat="1">
      <c r="A35" s="70"/>
      <c r="B35" s="70"/>
      <c r="C35" s="70"/>
      <c r="D35" s="73"/>
      <c r="E35" s="70"/>
      <c r="F35" s="74"/>
      <c r="G35" s="74"/>
      <c r="H35" s="70"/>
    </row>
    <row r="36" spans="1:8" s="66" customFormat="1">
      <c r="A36" s="70"/>
      <c r="B36" s="70"/>
      <c r="C36" s="70"/>
      <c r="D36" s="70"/>
      <c r="E36" s="70"/>
      <c r="F36" s="74"/>
      <c r="G36" s="74"/>
      <c r="H36" s="70"/>
    </row>
    <row r="37" spans="1:8" s="66" customFormat="1">
      <c r="A37" s="72"/>
      <c r="B37" s="72"/>
      <c r="C37" s="72"/>
      <c r="D37" s="70"/>
      <c r="E37" s="70"/>
      <c r="F37" s="74"/>
      <c r="G37" s="74"/>
      <c r="H37" s="70"/>
    </row>
    <row r="38" spans="1:8" s="66" customFormat="1">
      <c r="A38" s="70"/>
      <c r="B38" s="73"/>
      <c r="C38" s="73"/>
      <c r="D38" s="70"/>
      <c r="E38" s="70"/>
      <c r="F38" s="70"/>
      <c r="G38" s="70"/>
      <c r="H38" s="70"/>
    </row>
    <row r="39" spans="1:8" s="66" customFormat="1">
      <c r="A39" s="70"/>
      <c r="B39" s="70"/>
      <c r="C39" s="70"/>
      <c r="D39" s="70"/>
      <c r="E39" s="70"/>
      <c r="F39" s="70"/>
      <c r="G39" s="70"/>
      <c r="H39" s="70"/>
    </row>
    <row r="40" spans="1:8" s="66" customFormat="1">
      <c r="A40" s="72"/>
      <c r="B40" s="72"/>
      <c r="C40" s="72"/>
      <c r="D40" s="70"/>
      <c r="E40" s="70"/>
      <c r="F40" s="70"/>
      <c r="G40" s="70"/>
      <c r="H40" s="70"/>
    </row>
    <row r="41" spans="1:8" s="66" customFormat="1">
      <c r="A41" s="70"/>
      <c r="B41" s="73"/>
      <c r="C41" s="73"/>
      <c r="D41" s="70"/>
      <c r="E41" s="70"/>
      <c r="F41" s="70"/>
      <c r="G41" s="70"/>
      <c r="H41" s="70"/>
    </row>
    <row r="42" spans="1:8" s="66" customFormat="1">
      <c r="A42" s="70"/>
      <c r="B42" s="70"/>
      <c r="C42" s="70"/>
      <c r="D42" s="70"/>
      <c r="E42" s="70"/>
      <c r="F42" s="70"/>
      <c r="G42" s="70"/>
      <c r="H42" s="70"/>
    </row>
    <row r="43" spans="1:8" s="66" customFormat="1">
      <c r="A43" s="70"/>
      <c r="B43" s="70"/>
      <c r="C43" s="70"/>
      <c r="D43" s="70"/>
      <c r="E43" s="70"/>
      <c r="F43" s="70"/>
      <c r="G43" s="70"/>
      <c r="H43" s="70"/>
    </row>
    <row r="44" spans="1:8" s="66" customFormat="1">
      <c r="A44" s="70"/>
      <c r="B44" s="70"/>
      <c r="C44" s="70"/>
      <c r="D44" s="70"/>
      <c r="E44" s="70"/>
      <c r="F44" s="70"/>
      <c r="G44" s="70"/>
      <c r="H44" s="70"/>
    </row>
    <row r="45" spans="1:8" s="66" customFormat="1">
      <c r="A45" s="70"/>
      <c r="B45" s="70"/>
      <c r="C45" s="70"/>
      <c r="D45" s="70"/>
      <c r="E45" s="70"/>
      <c r="F45" s="70"/>
      <c r="G45" s="70"/>
      <c r="H45" s="70"/>
    </row>
  </sheetData>
  <mergeCells count="1">
    <mergeCell ref="A3:H4"/>
  </mergeCells>
  <pageMargins left="0.51111111111111096" right="0.51111111111111096" top="0.78749999999999998" bottom="0.78749999999999998" header="0.51180555555555496" footer="0.51180555555555496"/>
  <pageSetup paperSize="9" scale="54" firstPageNumber="0" orientation="portrait" useFirstPageNumber="1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2:AMB56"/>
  <sheetViews>
    <sheetView showZeros="0" topLeftCell="A19" zoomScaleSheetLayoutView="115" zoomScalePageLayoutView="115" workbookViewId="0">
      <selection activeCell="M35" sqref="L33:M35"/>
    </sheetView>
  </sheetViews>
  <sheetFormatPr defaultColWidth="9.140625" defaultRowHeight="12.75"/>
  <cols>
    <col min="1" max="1" width="21.5703125" style="66" customWidth="1"/>
    <col min="2" max="2" width="17.7109375" style="66" customWidth="1"/>
    <col min="3" max="3" width="11.5703125" style="66" customWidth="1"/>
    <col min="4" max="4" width="12.140625" style="66" customWidth="1"/>
    <col min="5" max="5" width="14.7109375" style="66" customWidth="1"/>
    <col min="6" max="6" width="18.7109375" style="66" customWidth="1"/>
    <col min="7" max="1010" width="9.140625" style="66"/>
    <col min="1011" max="16384" width="9.140625" style="67"/>
  </cols>
  <sheetData>
    <row r="2" spans="1:1016" s="17" customFormat="1" ht="15" customHeight="1">
      <c r="A2" s="361" t="s">
        <v>142</v>
      </c>
      <c r="B2" s="362"/>
      <c r="C2" s="362"/>
      <c r="D2" s="362"/>
      <c r="E2" s="362"/>
      <c r="F2" s="362"/>
      <c r="G2" s="362"/>
      <c r="H2" s="16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</row>
    <row r="3" spans="1:1016" s="17" customFormat="1" ht="15" customHeight="1">
      <c r="A3" s="363"/>
      <c r="B3" s="364"/>
      <c r="C3" s="364"/>
      <c r="D3" s="364"/>
      <c r="E3" s="364"/>
      <c r="F3" s="364"/>
      <c r="G3" s="364"/>
      <c r="H3" s="16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</row>
    <row r="4" spans="1:1016" s="13" customFormat="1">
      <c r="H4" s="23"/>
    </row>
    <row r="5" spans="1:1016" s="17" customFormat="1" ht="15.75">
      <c r="A5" s="342" t="s">
        <v>107</v>
      </c>
      <c r="B5" s="342"/>
      <c r="C5" s="342"/>
      <c r="D5" s="342"/>
      <c r="E5" s="342"/>
      <c r="F5" s="342"/>
      <c r="G5" s="342"/>
      <c r="H5" s="16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</row>
    <row r="6" spans="1:1016" s="14" customFormat="1" ht="25.5" customHeight="1">
      <c r="A6" s="350" t="s">
        <v>462</v>
      </c>
      <c r="B6" s="350" t="s">
        <v>302</v>
      </c>
      <c r="C6" s="350" t="s">
        <v>303</v>
      </c>
      <c r="D6" s="350" t="s">
        <v>305</v>
      </c>
      <c r="E6" s="350" t="s">
        <v>306</v>
      </c>
      <c r="F6" s="350" t="s">
        <v>307</v>
      </c>
      <c r="G6" s="350" t="s">
        <v>311</v>
      </c>
      <c r="H6" s="24"/>
    </row>
    <row r="7" spans="1:1016" s="14" customFormat="1">
      <c r="A7" s="350"/>
      <c r="B7" s="350"/>
      <c r="C7" s="350"/>
      <c r="D7" s="350"/>
      <c r="E7" s="350"/>
      <c r="F7" s="350"/>
      <c r="G7" s="350"/>
      <c r="H7" s="24"/>
    </row>
    <row r="8" spans="1:1016" s="17" customFormat="1" ht="15">
      <c r="A8" s="35" t="s">
        <v>463</v>
      </c>
      <c r="B8" s="20" t="s">
        <v>36</v>
      </c>
      <c r="C8" s="21"/>
      <c r="D8" s="21"/>
      <c r="E8" s="22"/>
      <c r="F8" s="21">
        <f>36.73+36.73+36.73</f>
        <v>110.19</v>
      </c>
      <c r="G8" s="26">
        <f>F8</f>
        <v>110.19</v>
      </c>
      <c r="H8" s="16"/>
    </row>
    <row r="9" spans="1:1016" s="17" customFormat="1" ht="15.75" customHeight="1">
      <c r="A9" s="343" t="s">
        <v>464</v>
      </c>
      <c r="B9" s="344"/>
      <c r="C9" s="344"/>
      <c r="D9" s="344"/>
      <c r="E9" s="344"/>
      <c r="F9" s="344"/>
      <c r="G9" s="36">
        <f>SUM(G8:G8)</f>
        <v>110.19</v>
      </c>
      <c r="H9" s="16"/>
    </row>
    <row r="10" spans="1:1016" s="17" customFormat="1" ht="15">
      <c r="A10" s="15"/>
      <c r="B10" s="15"/>
      <c r="C10" s="15"/>
      <c r="D10" s="15"/>
      <c r="E10" s="15"/>
      <c r="F10" s="15"/>
      <c r="G10" s="15"/>
      <c r="H10" s="16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</row>
    <row r="11" spans="1:1016" s="17" customFormat="1" ht="15">
      <c r="A11" s="15"/>
      <c r="B11" s="15"/>
      <c r="C11" s="15"/>
      <c r="D11" s="15"/>
      <c r="E11" s="15"/>
      <c r="F11" s="15"/>
      <c r="G11" s="15"/>
      <c r="H11" s="16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</row>
    <row r="12" spans="1:1016" s="17" customFormat="1" ht="15.75">
      <c r="A12" s="342" t="s">
        <v>465</v>
      </c>
      <c r="B12" s="342"/>
      <c r="C12" s="342"/>
      <c r="D12" s="342"/>
      <c r="E12" s="342"/>
      <c r="F12" s="342"/>
      <c r="G12" s="342"/>
      <c r="H12" s="16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</row>
    <row r="13" spans="1:1016" s="14" customFormat="1" ht="25.5" customHeight="1">
      <c r="A13" s="350" t="s">
        <v>462</v>
      </c>
      <c r="B13" s="350" t="s">
        <v>302</v>
      </c>
      <c r="C13" s="350" t="s">
        <v>303</v>
      </c>
      <c r="D13" s="350" t="s">
        <v>305</v>
      </c>
      <c r="E13" s="350" t="s">
        <v>306</v>
      </c>
      <c r="F13" s="350" t="s">
        <v>307</v>
      </c>
      <c r="G13" s="350" t="s">
        <v>311</v>
      </c>
      <c r="H13" s="24"/>
    </row>
    <row r="14" spans="1:1016" s="14" customFormat="1">
      <c r="A14" s="350"/>
      <c r="B14" s="350"/>
      <c r="C14" s="350"/>
      <c r="D14" s="350"/>
      <c r="E14" s="350"/>
      <c r="F14" s="350"/>
      <c r="G14" s="350"/>
      <c r="H14" s="24"/>
    </row>
    <row r="15" spans="1:1016" s="31" customFormat="1" ht="30" customHeight="1">
      <c r="A15" s="33" t="s">
        <v>466</v>
      </c>
      <c r="B15" s="20" t="s">
        <v>36</v>
      </c>
      <c r="C15" s="29">
        <v>10</v>
      </c>
      <c r="D15" s="29"/>
      <c r="E15" s="30">
        <f>10</f>
        <v>10</v>
      </c>
      <c r="F15" s="29"/>
      <c r="G15" s="26">
        <f>C15*E15</f>
        <v>100</v>
      </c>
      <c r="H15" s="34"/>
    </row>
    <row r="16" spans="1:1016" s="17" customFormat="1" ht="15.75" customHeight="1">
      <c r="A16" s="343" t="s">
        <v>464</v>
      </c>
      <c r="B16" s="344"/>
      <c r="C16" s="344"/>
      <c r="D16" s="344"/>
      <c r="E16" s="344"/>
      <c r="F16" s="344"/>
      <c r="G16" s="68">
        <f>SUM(G15:G15)</f>
        <v>100</v>
      </c>
      <c r="H16" s="16"/>
    </row>
    <row r="17" spans="1:1016" s="66" customFormat="1">
      <c r="A17" s="69"/>
      <c r="B17" s="69"/>
      <c r="E17" s="70"/>
    </row>
    <row r="18" spans="1:1016" s="66" customFormat="1">
      <c r="A18" s="69"/>
      <c r="B18" s="69"/>
      <c r="E18" s="70"/>
    </row>
    <row r="19" spans="1:1016" s="17" customFormat="1" ht="15.75">
      <c r="A19" s="342" t="s">
        <v>467</v>
      </c>
      <c r="B19" s="342"/>
      <c r="C19" s="342"/>
      <c r="D19" s="342"/>
      <c r="E19" s="342"/>
      <c r="F19" s="342"/>
      <c r="G19" s="342"/>
      <c r="H19" s="16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</row>
    <row r="20" spans="1:1016" s="14" customFormat="1" ht="25.5" customHeight="1">
      <c r="A20" s="350" t="s">
        <v>462</v>
      </c>
      <c r="B20" s="350" t="s">
        <v>302</v>
      </c>
      <c r="C20" s="350" t="s">
        <v>303</v>
      </c>
      <c r="D20" s="350" t="s">
        <v>305</v>
      </c>
      <c r="E20" s="350" t="s">
        <v>306</v>
      </c>
      <c r="F20" s="350" t="s">
        <v>307</v>
      </c>
      <c r="G20" s="350" t="s">
        <v>311</v>
      </c>
      <c r="H20" s="24"/>
    </row>
    <row r="21" spans="1:1016" s="14" customFormat="1">
      <c r="A21" s="350"/>
      <c r="B21" s="350"/>
      <c r="C21" s="350"/>
      <c r="D21" s="350"/>
      <c r="E21" s="350"/>
      <c r="F21" s="350"/>
      <c r="G21" s="350"/>
      <c r="H21" s="24"/>
    </row>
    <row r="22" spans="1:1016" s="17" customFormat="1" ht="26.25" customHeight="1">
      <c r="A22" s="71" t="s">
        <v>468</v>
      </c>
      <c r="B22" s="20" t="s">
        <v>36</v>
      </c>
      <c r="C22" s="29">
        <v>2</v>
      </c>
      <c r="D22" s="29">
        <v>37</v>
      </c>
      <c r="E22" s="30"/>
      <c r="F22" s="29"/>
      <c r="G22" s="26">
        <f>C22*D22</f>
        <v>74</v>
      </c>
      <c r="H22" s="16"/>
    </row>
    <row r="23" spans="1:1016" s="17" customFormat="1" ht="38.25">
      <c r="A23" s="71" t="s">
        <v>469</v>
      </c>
      <c r="B23" s="20" t="s">
        <v>36</v>
      </c>
      <c r="C23" s="29">
        <v>10</v>
      </c>
      <c r="D23" s="29">
        <v>1.25</v>
      </c>
      <c r="E23" s="30"/>
      <c r="F23" s="29"/>
      <c r="G23" s="26">
        <f>C23*D23</f>
        <v>12.5</v>
      </c>
      <c r="H23" s="16"/>
    </row>
    <row r="24" spans="1:1016" s="17" customFormat="1" ht="38.25">
      <c r="A24" s="71" t="s">
        <v>470</v>
      </c>
      <c r="B24" s="20" t="s">
        <v>36</v>
      </c>
      <c r="C24" s="29">
        <v>10</v>
      </c>
      <c r="D24" s="29"/>
      <c r="E24" s="30">
        <v>0.9</v>
      </c>
      <c r="F24" s="29"/>
      <c r="G24" s="26">
        <f>C24*E24</f>
        <v>9</v>
      </c>
      <c r="H24" s="16"/>
    </row>
    <row r="25" spans="1:1016" s="17" customFormat="1" ht="15.75" customHeight="1">
      <c r="A25" s="343" t="s">
        <v>464</v>
      </c>
      <c r="B25" s="344"/>
      <c r="C25" s="344"/>
      <c r="D25" s="344"/>
      <c r="E25" s="344"/>
      <c r="F25" s="344"/>
      <c r="G25" s="36">
        <f>SUM(G22:G24)</f>
        <v>95.5</v>
      </c>
      <c r="H25" s="16"/>
    </row>
    <row r="26" spans="1:1016" s="66" customFormat="1">
      <c r="A26" s="69"/>
      <c r="B26" s="69"/>
      <c r="E26" s="70"/>
    </row>
    <row r="27" spans="1:1016" s="66" customFormat="1">
      <c r="A27" s="69"/>
      <c r="B27" s="69"/>
      <c r="E27" s="70"/>
    </row>
    <row r="28" spans="1:1016" s="17" customFormat="1" ht="15.75">
      <c r="A28" s="347" t="s">
        <v>471</v>
      </c>
      <c r="B28" s="348"/>
      <c r="C28" s="348"/>
      <c r="D28" s="348"/>
      <c r="E28" s="348"/>
      <c r="F28" s="348"/>
      <c r="G28" s="349"/>
      <c r="H28" s="16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</row>
    <row r="29" spans="1:1016" s="14" customFormat="1" ht="25.5" customHeight="1">
      <c r="A29" s="351" t="s">
        <v>462</v>
      </c>
      <c r="B29" s="351" t="s">
        <v>302</v>
      </c>
      <c r="C29" s="351" t="s">
        <v>303</v>
      </c>
      <c r="D29" s="351" t="s">
        <v>305</v>
      </c>
      <c r="E29" s="351" t="s">
        <v>306</v>
      </c>
      <c r="F29" s="351" t="s">
        <v>307</v>
      </c>
      <c r="G29" s="351" t="s">
        <v>311</v>
      </c>
      <c r="H29" s="24"/>
    </row>
    <row r="30" spans="1:1016" s="14" customFormat="1">
      <c r="A30" s="375"/>
      <c r="B30" s="375"/>
      <c r="C30" s="375"/>
      <c r="D30" s="375"/>
      <c r="E30" s="375"/>
      <c r="F30" s="375"/>
      <c r="G30" s="375"/>
      <c r="H30" s="24"/>
    </row>
    <row r="31" spans="1:1016" s="17" customFormat="1" ht="15">
      <c r="A31" s="35" t="s">
        <v>472</v>
      </c>
      <c r="B31" s="20" t="s">
        <v>36</v>
      </c>
      <c r="C31" s="21">
        <v>2</v>
      </c>
      <c r="D31" s="21">
        <v>27.65</v>
      </c>
      <c r="E31" s="22"/>
      <c r="F31" s="21"/>
      <c r="G31" s="26">
        <f>C31*D31</f>
        <v>55.3</v>
      </c>
      <c r="H31" s="16"/>
    </row>
    <row r="32" spans="1:1016" s="17" customFormat="1" ht="15.75" customHeight="1">
      <c r="A32" s="343" t="s">
        <v>464</v>
      </c>
      <c r="B32" s="344"/>
      <c r="C32" s="344"/>
      <c r="D32" s="344"/>
      <c r="E32" s="344"/>
      <c r="F32" s="346"/>
      <c r="G32" s="36">
        <f>SUM(G31:G31)</f>
        <v>55.3</v>
      </c>
      <c r="H32" s="16"/>
    </row>
    <row r="33" spans="1:1016" s="66" customFormat="1">
      <c r="A33" s="69"/>
      <c r="B33" s="69"/>
      <c r="C33" s="70"/>
      <c r="D33" s="70"/>
      <c r="E33" s="70"/>
      <c r="F33" s="70"/>
    </row>
    <row r="34" spans="1:1016" s="66" customFormat="1">
      <c r="A34" s="69"/>
      <c r="B34" s="69"/>
      <c r="C34" s="70"/>
      <c r="D34" s="70"/>
      <c r="E34" s="70"/>
      <c r="F34" s="70"/>
    </row>
    <row r="35" spans="1:1016" s="17" customFormat="1" ht="15.75">
      <c r="A35" s="347" t="s">
        <v>473</v>
      </c>
      <c r="B35" s="348"/>
      <c r="C35" s="348"/>
      <c r="D35" s="348"/>
      <c r="E35" s="348"/>
      <c r="F35" s="348"/>
      <c r="G35" s="349"/>
      <c r="H35" s="16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15"/>
      <c r="IX35" s="15"/>
      <c r="IY35" s="15"/>
      <c r="IZ35" s="15"/>
      <c r="JA35" s="15"/>
      <c r="JB35" s="15"/>
      <c r="JC35" s="15"/>
      <c r="JD35" s="15"/>
      <c r="JE35" s="15"/>
      <c r="JF35" s="15"/>
      <c r="JG35" s="15"/>
      <c r="JH35" s="15"/>
      <c r="JI35" s="15"/>
      <c r="JJ35" s="15"/>
      <c r="JK35" s="15"/>
      <c r="JL35" s="15"/>
      <c r="JM35" s="15"/>
      <c r="JN35" s="15"/>
      <c r="JO35" s="15"/>
      <c r="JP35" s="15"/>
      <c r="JQ35" s="15"/>
      <c r="JR35" s="15"/>
      <c r="JS35" s="15"/>
      <c r="JT35" s="15"/>
      <c r="JU35" s="15"/>
      <c r="JV35" s="15"/>
      <c r="JW35" s="15"/>
      <c r="JX35" s="15"/>
      <c r="JY35" s="15"/>
      <c r="JZ35" s="15"/>
      <c r="KA35" s="15"/>
      <c r="KB35" s="15"/>
      <c r="KC35" s="15"/>
      <c r="KD35" s="15"/>
      <c r="KE35" s="15"/>
      <c r="KF35" s="15"/>
      <c r="KG35" s="15"/>
      <c r="KH35" s="15"/>
      <c r="KI35" s="15"/>
      <c r="KJ35" s="15"/>
      <c r="KK35" s="15"/>
      <c r="KL35" s="15"/>
      <c r="KM35" s="15"/>
      <c r="KN35" s="15"/>
      <c r="KO35" s="15"/>
      <c r="KP35" s="15"/>
      <c r="KQ35" s="15"/>
      <c r="KR35" s="15"/>
      <c r="KS35" s="15"/>
      <c r="KT35" s="15"/>
      <c r="KU35" s="15"/>
      <c r="KV35" s="15"/>
      <c r="KW35" s="15"/>
      <c r="KX35" s="15"/>
      <c r="KY35" s="15"/>
      <c r="KZ35" s="15"/>
      <c r="LA35" s="15"/>
      <c r="LB35" s="15"/>
      <c r="LC35" s="15"/>
      <c r="LD35" s="15"/>
      <c r="LE35" s="15"/>
      <c r="LF35" s="15"/>
      <c r="LG35" s="15"/>
      <c r="LH35" s="15"/>
      <c r="LI35" s="15"/>
      <c r="LJ35" s="15"/>
      <c r="LK35" s="15"/>
      <c r="LL35" s="15"/>
      <c r="LM35" s="15"/>
      <c r="LN35" s="15"/>
      <c r="LO35" s="15"/>
      <c r="LP35" s="15"/>
      <c r="LQ35" s="15"/>
      <c r="LR35" s="15"/>
      <c r="LS35" s="15"/>
      <c r="LT35" s="15"/>
      <c r="LU35" s="15"/>
      <c r="LV35" s="15"/>
      <c r="LW35" s="15"/>
      <c r="LX35" s="15"/>
      <c r="LY35" s="15"/>
      <c r="LZ35" s="15"/>
      <c r="MA35" s="15"/>
      <c r="MB35" s="15"/>
      <c r="MC35" s="15"/>
      <c r="MD35" s="15"/>
      <c r="ME35" s="15"/>
      <c r="MF35" s="15"/>
      <c r="MG35" s="15"/>
      <c r="MH35" s="15"/>
      <c r="MI35" s="15"/>
      <c r="MJ35" s="15"/>
      <c r="MK35" s="15"/>
      <c r="ML35" s="15"/>
      <c r="MM35" s="15"/>
      <c r="MN35" s="15"/>
      <c r="MO35" s="15"/>
      <c r="MP35" s="15"/>
      <c r="MQ35" s="15"/>
      <c r="MR35" s="15"/>
      <c r="MS35" s="15"/>
      <c r="MT35" s="15"/>
      <c r="MU35" s="15"/>
      <c r="MV35" s="15"/>
      <c r="MW35" s="15"/>
      <c r="MX35" s="15"/>
      <c r="MY35" s="15"/>
      <c r="MZ35" s="15"/>
      <c r="NA35" s="15"/>
      <c r="NB35" s="15"/>
      <c r="NC35" s="15"/>
      <c r="ND35" s="15"/>
      <c r="NE35" s="15"/>
      <c r="NF35" s="15"/>
      <c r="NG35" s="15"/>
      <c r="NH35" s="15"/>
      <c r="NI35" s="15"/>
      <c r="NJ35" s="15"/>
      <c r="NK35" s="15"/>
      <c r="NL35" s="15"/>
      <c r="NM35" s="15"/>
      <c r="NN35" s="15"/>
      <c r="NO35" s="15"/>
      <c r="NP35" s="15"/>
      <c r="NQ35" s="15"/>
      <c r="NR35" s="15"/>
      <c r="NS35" s="15"/>
      <c r="NT35" s="15"/>
      <c r="NU35" s="15"/>
      <c r="NV35" s="15"/>
      <c r="NW35" s="15"/>
      <c r="NX35" s="15"/>
      <c r="NY35" s="15"/>
      <c r="NZ35" s="15"/>
      <c r="OA35" s="15"/>
      <c r="OB35" s="15"/>
      <c r="OC35" s="15"/>
      <c r="OD35" s="15"/>
      <c r="OE35" s="15"/>
      <c r="OF35" s="15"/>
      <c r="OG35" s="15"/>
      <c r="OH35" s="15"/>
      <c r="OI35" s="15"/>
      <c r="OJ35" s="15"/>
      <c r="OK35" s="15"/>
      <c r="OL35" s="15"/>
      <c r="OM35" s="15"/>
      <c r="ON35" s="15"/>
      <c r="OO35" s="15"/>
      <c r="OP35" s="15"/>
      <c r="OQ35" s="15"/>
      <c r="OR35" s="15"/>
      <c r="OS35" s="15"/>
      <c r="OT35" s="15"/>
      <c r="OU35" s="15"/>
      <c r="OV35" s="15"/>
      <c r="OW35" s="15"/>
      <c r="OX35" s="15"/>
      <c r="OY35" s="15"/>
      <c r="OZ35" s="15"/>
      <c r="PA35" s="15"/>
      <c r="PB35" s="15"/>
      <c r="PC35" s="15"/>
      <c r="PD35" s="15"/>
      <c r="PE35" s="15"/>
      <c r="PF35" s="15"/>
      <c r="PG35" s="15"/>
      <c r="PH35" s="15"/>
      <c r="PI35" s="15"/>
      <c r="PJ35" s="15"/>
      <c r="PK35" s="15"/>
      <c r="PL35" s="15"/>
      <c r="PM35" s="15"/>
      <c r="PN35" s="15"/>
      <c r="PO35" s="15"/>
      <c r="PP35" s="15"/>
      <c r="PQ35" s="15"/>
      <c r="PR35" s="15"/>
      <c r="PS35" s="15"/>
      <c r="PT35" s="15"/>
      <c r="PU35" s="15"/>
      <c r="PV35" s="15"/>
      <c r="PW35" s="15"/>
      <c r="PX35" s="15"/>
      <c r="PY35" s="15"/>
      <c r="PZ35" s="15"/>
      <c r="QA35" s="15"/>
      <c r="QB35" s="15"/>
      <c r="QC35" s="15"/>
      <c r="QD35" s="15"/>
      <c r="QE35" s="15"/>
      <c r="QF35" s="15"/>
      <c r="QG35" s="15"/>
      <c r="QH35" s="15"/>
      <c r="QI35" s="15"/>
      <c r="QJ35" s="15"/>
      <c r="QK35" s="15"/>
      <c r="QL35" s="15"/>
      <c r="QM35" s="15"/>
      <c r="QN35" s="15"/>
      <c r="QO35" s="15"/>
      <c r="QP35" s="15"/>
      <c r="QQ35" s="15"/>
      <c r="QR35" s="15"/>
      <c r="QS35" s="15"/>
      <c r="QT35" s="15"/>
      <c r="QU35" s="15"/>
      <c r="QV35" s="15"/>
      <c r="QW35" s="15"/>
      <c r="QX35" s="15"/>
      <c r="QY35" s="15"/>
      <c r="QZ35" s="15"/>
      <c r="RA35" s="15"/>
      <c r="RB35" s="15"/>
      <c r="RC35" s="15"/>
      <c r="RD35" s="15"/>
      <c r="RE35" s="15"/>
      <c r="RF35" s="15"/>
      <c r="RG35" s="15"/>
      <c r="RH35" s="15"/>
      <c r="RI35" s="15"/>
      <c r="RJ35" s="15"/>
      <c r="RK35" s="15"/>
      <c r="RL35" s="15"/>
      <c r="RM35" s="15"/>
      <c r="RN35" s="15"/>
      <c r="RO35" s="15"/>
      <c r="RP35" s="15"/>
      <c r="RQ35" s="15"/>
      <c r="RR35" s="15"/>
      <c r="RS35" s="15"/>
      <c r="RT35" s="15"/>
      <c r="RU35" s="15"/>
      <c r="RV35" s="15"/>
      <c r="RW35" s="15"/>
      <c r="RX35" s="15"/>
      <c r="RY35" s="15"/>
      <c r="RZ35" s="15"/>
      <c r="SA35" s="15"/>
      <c r="SB35" s="15"/>
      <c r="SC35" s="15"/>
      <c r="SD35" s="15"/>
      <c r="SE35" s="15"/>
      <c r="SF35" s="15"/>
      <c r="SG35" s="15"/>
      <c r="SH35" s="15"/>
      <c r="SI35" s="15"/>
      <c r="SJ35" s="15"/>
      <c r="SK35" s="15"/>
      <c r="SL35" s="15"/>
      <c r="SM35" s="15"/>
      <c r="SN35" s="15"/>
      <c r="SO35" s="15"/>
      <c r="SP35" s="15"/>
      <c r="SQ35" s="15"/>
      <c r="SR35" s="15"/>
      <c r="SS35" s="15"/>
      <c r="ST35" s="15"/>
      <c r="SU35" s="15"/>
      <c r="SV35" s="15"/>
      <c r="SW35" s="15"/>
      <c r="SX35" s="15"/>
      <c r="SY35" s="15"/>
      <c r="SZ35" s="15"/>
      <c r="TA35" s="15"/>
      <c r="TB35" s="15"/>
      <c r="TC35" s="15"/>
      <c r="TD35" s="15"/>
      <c r="TE35" s="15"/>
      <c r="TF35" s="15"/>
      <c r="TG35" s="15"/>
      <c r="TH35" s="15"/>
      <c r="TI35" s="15"/>
      <c r="TJ35" s="15"/>
      <c r="TK35" s="15"/>
      <c r="TL35" s="15"/>
      <c r="TM35" s="15"/>
      <c r="TN35" s="15"/>
      <c r="TO35" s="15"/>
      <c r="TP35" s="15"/>
      <c r="TQ35" s="15"/>
      <c r="TR35" s="15"/>
      <c r="TS35" s="15"/>
      <c r="TT35" s="15"/>
      <c r="TU35" s="15"/>
      <c r="TV35" s="15"/>
      <c r="TW35" s="15"/>
      <c r="TX35" s="15"/>
      <c r="TY35" s="15"/>
      <c r="TZ35" s="15"/>
      <c r="UA35" s="15"/>
      <c r="UB35" s="15"/>
      <c r="UC35" s="15"/>
      <c r="UD35" s="15"/>
      <c r="UE35" s="15"/>
      <c r="UF35" s="15"/>
      <c r="UG35" s="15"/>
      <c r="UH35" s="15"/>
      <c r="UI35" s="15"/>
      <c r="UJ35" s="15"/>
      <c r="UK35" s="15"/>
      <c r="UL35" s="15"/>
      <c r="UM35" s="15"/>
      <c r="UN35" s="15"/>
      <c r="UO35" s="15"/>
      <c r="UP35" s="15"/>
      <c r="UQ35" s="15"/>
      <c r="UR35" s="15"/>
      <c r="US35" s="15"/>
      <c r="UT35" s="15"/>
      <c r="UU35" s="15"/>
      <c r="UV35" s="15"/>
      <c r="UW35" s="15"/>
      <c r="UX35" s="15"/>
      <c r="UY35" s="15"/>
      <c r="UZ35" s="15"/>
      <c r="VA35" s="15"/>
      <c r="VB35" s="15"/>
      <c r="VC35" s="15"/>
      <c r="VD35" s="15"/>
      <c r="VE35" s="15"/>
      <c r="VF35" s="15"/>
      <c r="VG35" s="15"/>
      <c r="VH35" s="15"/>
      <c r="VI35" s="15"/>
      <c r="VJ35" s="15"/>
      <c r="VK35" s="15"/>
      <c r="VL35" s="15"/>
      <c r="VM35" s="15"/>
      <c r="VN35" s="15"/>
      <c r="VO35" s="15"/>
      <c r="VP35" s="15"/>
      <c r="VQ35" s="15"/>
      <c r="VR35" s="15"/>
      <c r="VS35" s="15"/>
      <c r="VT35" s="15"/>
      <c r="VU35" s="15"/>
      <c r="VV35" s="15"/>
      <c r="VW35" s="15"/>
      <c r="VX35" s="15"/>
      <c r="VY35" s="15"/>
      <c r="VZ35" s="15"/>
      <c r="WA35" s="15"/>
      <c r="WB35" s="15"/>
      <c r="WC35" s="15"/>
      <c r="WD35" s="15"/>
      <c r="WE35" s="15"/>
      <c r="WF35" s="15"/>
      <c r="WG35" s="15"/>
      <c r="WH35" s="15"/>
      <c r="WI35" s="15"/>
      <c r="WJ35" s="15"/>
      <c r="WK35" s="15"/>
      <c r="WL35" s="15"/>
      <c r="WM35" s="15"/>
      <c r="WN35" s="15"/>
      <c r="WO35" s="15"/>
      <c r="WP35" s="15"/>
      <c r="WQ35" s="15"/>
      <c r="WR35" s="15"/>
      <c r="WS35" s="15"/>
      <c r="WT35" s="15"/>
      <c r="WU35" s="15"/>
      <c r="WV35" s="15"/>
      <c r="WW35" s="15"/>
      <c r="WX35" s="15"/>
      <c r="WY35" s="15"/>
      <c r="WZ35" s="15"/>
      <c r="XA35" s="15"/>
      <c r="XB35" s="15"/>
      <c r="XC35" s="15"/>
      <c r="XD35" s="15"/>
      <c r="XE35" s="15"/>
      <c r="XF35" s="15"/>
      <c r="XG35" s="15"/>
      <c r="XH35" s="15"/>
      <c r="XI35" s="15"/>
      <c r="XJ35" s="15"/>
      <c r="XK35" s="15"/>
      <c r="XL35" s="15"/>
      <c r="XM35" s="15"/>
      <c r="XN35" s="15"/>
      <c r="XO35" s="15"/>
      <c r="XP35" s="15"/>
      <c r="XQ35" s="15"/>
      <c r="XR35" s="15"/>
      <c r="XS35" s="15"/>
      <c r="XT35" s="15"/>
      <c r="XU35" s="15"/>
      <c r="XV35" s="15"/>
      <c r="XW35" s="15"/>
      <c r="XX35" s="15"/>
      <c r="XY35" s="15"/>
      <c r="XZ35" s="15"/>
      <c r="YA35" s="15"/>
      <c r="YB35" s="15"/>
      <c r="YC35" s="15"/>
      <c r="YD35" s="15"/>
      <c r="YE35" s="15"/>
      <c r="YF35" s="15"/>
      <c r="YG35" s="15"/>
      <c r="YH35" s="15"/>
      <c r="YI35" s="15"/>
      <c r="YJ35" s="15"/>
      <c r="YK35" s="15"/>
      <c r="YL35" s="15"/>
      <c r="YM35" s="15"/>
      <c r="YN35" s="15"/>
      <c r="YO35" s="15"/>
      <c r="YP35" s="15"/>
      <c r="YQ35" s="15"/>
      <c r="YR35" s="15"/>
      <c r="YS35" s="15"/>
      <c r="YT35" s="15"/>
      <c r="YU35" s="15"/>
      <c r="YV35" s="15"/>
      <c r="YW35" s="15"/>
      <c r="YX35" s="15"/>
      <c r="YY35" s="15"/>
      <c r="YZ35" s="15"/>
      <c r="ZA35" s="15"/>
      <c r="ZB35" s="15"/>
      <c r="ZC35" s="15"/>
      <c r="ZD35" s="15"/>
      <c r="ZE35" s="15"/>
      <c r="ZF35" s="15"/>
      <c r="ZG35" s="15"/>
      <c r="ZH35" s="15"/>
      <c r="ZI35" s="15"/>
      <c r="ZJ35" s="15"/>
      <c r="ZK35" s="15"/>
      <c r="ZL35" s="15"/>
      <c r="ZM35" s="15"/>
      <c r="ZN35" s="15"/>
      <c r="ZO35" s="15"/>
      <c r="ZP35" s="15"/>
      <c r="ZQ35" s="15"/>
      <c r="ZR35" s="15"/>
      <c r="ZS35" s="15"/>
      <c r="ZT35" s="15"/>
      <c r="ZU35" s="15"/>
      <c r="ZV35" s="15"/>
      <c r="ZW35" s="15"/>
      <c r="ZX35" s="15"/>
      <c r="ZY35" s="15"/>
      <c r="ZZ35" s="15"/>
      <c r="AAA35" s="15"/>
      <c r="AAB35" s="15"/>
      <c r="AAC35" s="15"/>
      <c r="AAD35" s="15"/>
      <c r="AAE35" s="15"/>
      <c r="AAF35" s="15"/>
      <c r="AAG35" s="15"/>
      <c r="AAH35" s="15"/>
      <c r="AAI35" s="15"/>
      <c r="AAJ35" s="15"/>
      <c r="AAK35" s="15"/>
      <c r="AAL35" s="15"/>
      <c r="AAM35" s="15"/>
      <c r="AAN35" s="15"/>
      <c r="AAO35" s="15"/>
      <c r="AAP35" s="15"/>
      <c r="AAQ35" s="15"/>
      <c r="AAR35" s="15"/>
      <c r="AAS35" s="15"/>
      <c r="AAT35" s="15"/>
      <c r="AAU35" s="15"/>
      <c r="AAV35" s="15"/>
      <c r="AAW35" s="15"/>
      <c r="AAX35" s="15"/>
      <c r="AAY35" s="15"/>
      <c r="AAZ35" s="15"/>
      <c r="ABA35" s="15"/>
      <c r="ABB35" s="15"/>
      <c r="ABC35" s="15"/>
      <c r="ABD35" s="15"/>
      <c r="ABE35" s="15"/>
      <c r="ABF35" s="15"/>
      <c r="ABG35" s="15"/>
      <c r="ABH35" s="15"/>
      <c r="ABI35" s="15"/>
      <c r="ABJ35" s="15"/>
      <c r="ABK35" s="15"/>
      <c r="ABL35" s="15"/>
      <c r="ABM35" s="15"/>
      <c r="ABN35" s="15"/>
      <c r="ABO35" s="15"/>
      <c r="ABP35" s="15"/>
      <c r="ABQ35" s="15"/>
      <c r="ABR35" s="15"/>
      <c r="ABS35" s="15"/>
      <c r="ABT35" s="15"/>
      <c r="ABU35" s="15"/>
      <c r="ABV35" s="15"/>
      <c r="ABW35" s="15"/>
      <c r="ABX35" s="15"/>
      <c r="ABY35" s="15"/>
      <c r="ABZ35" s="15"/>
      <c r="ACA35" s="15"/>
      <c r="ACB35" s="15"/>
      <c r="ACC35" s="15"/>
      <c r="ACD35" s="15"/>
      <c r="ACE35" s="15"/>
      <c r="ACF35" s="15"/>
      <c r="ACG35" s="15"/>
      <c r="ACH35" s="15"/>
      <c r="ACI35" s="15"/>
      <c r="ACJ35" s="15"/>
      <c r="ACK35" s="15"/>
      <c r="ACL35" s="15"/>
      <c r="ACM35" s="15"/>
      <c r="ACN35" s="15"/>
      <c r="ACO35" s="15"/>
      <c r="ACP35" s="15"/>
      <c r="ACQ35" s="15"/>
      <c r="ACR35" s="15"/>
      <c r="ACS35" s="15"/>
      <c r="ACT35" s="15"/>
      <c r="ACU35" s="15"/>
      <c r="ACV35" s="15"/>
      <c r="ACW35" s="15"/>
      <c r="ACX35" s="15"/>
      <c r="ACY35" s="15"/>
      <c r="ACZ35" s="15"/>
      <c r="ADA35" s="15"/>
      <c r="ADB35" s="15"/>
      <c r="ADC35" s="15"/>
      <c r="ADD35" s="15"/>
      <c r="ADE35" s="15"/>
      <c r="ADF35" s="15"/>
      <c r="ADG35" s="15"/>
      <c r="ADH35" s="15"/>
      <c r="ADI35" s="15"/>
      <c r="ADJ35" s="15"/>
      <c r="ADK35" s="15"/>
      <c r="ADL35" s="15"/>
      <c r="ADM35" s="15"/>
      <c r="ADN35" s="15"/>
      <c r="ADO35" s="15"/>
      <c r="ADP35" s="15"/>
      <c r="ADQ35" s="15"/>
      <c r="ADR35" s="15"/>
      <c r="ADS35" s="15"/>
      <c r="ADT35" s="15"/>
      <c r="ADU35" s="15"/>
      <c r="ADV35" s="15"/>
      <c r="ADW35" s="15"/>
      <c r="ADX35" s="15"/>
      <c r="ADY35" s="15"/>
      <c r="ADZ35" s="15"/>
      <c r="AEA35" s="15"/>
      <c r="AEB35" s="15"/>
      <c r="AEC35" s="15"/>
      <c r="AED35" s="15"/>
      <c r="AEE35" s="15"/>
      <c r="AEF35" s="15"/>
      <c r="AEG35" s="15"/>
      <c r="AEH35" s="15"/>
      <c r="AEI35" s="15"/>
      <c r="AEJ35" s="15"/>
      <c r="AEK35" s="15"/>
      <c r="AEL35" s="15"/>
      <c r="AEM35" s="15"/>
      <c r="AEN35" s="15"/>
      <c r="AEO35" s="15"/>
      <c r="AEP35" s="15"/>
      <c r="AEQ35" s="15"/>
      <c r="AER35" s="15"/>
      <c r="AES35" s="15"/>
      <c r="AET35" s="15"/>
      <c r="AEU35" s="15"/>
      <c r="AEV35" s="15"/>
      <c r="AEW35" s="15"/>
      <c r="AEX35" s="15"/>
      <c r="AEY35" s="15"/>
      <c r="AEZ35" s="15"/>
      <c r="AFA35" s="15"/>
      <c r="AFB35" s="15"/>
      <c r="AFC35" s="15"/>
      <c r="AFD35" s="15"/>
      <c r="AFE35" s="15"/>
      <c r="AFF35" s="15"/>
      <c r="AFG35" s="15"/>
      <c r="AFH35" s="15"/>
      <c r="AFI35" s="15"/>
      <c r="AFJ35" s="15"/>
      <c r="AFK35" s="15"/>
      <c r="AFL35" s="15"/>
      <c r="AFM35" s="15"/>
      <c r="AFN35" s="15"/>
      <c r="AFO35" s="15"/>
      <c r="AFP35" s="15"/>
      <c r="AFQ35" s="15"/>
      <c r="AFR35" s="15"/>
      <c r="AFS35" s="15"/>
      <c r="AFT35" s="15"/>
      <c r="AFU35" s="15"/>
      <c r="AFV35" s="15"/>
      <c r="AFW35" s="15"/>
      <c r="AFX35" s="15"/>
      <c r="AFY35" s="15"/>
      <c r="AFZ35" s="15"/>
      <c r="AGA35" s="15"/>
      <c r="AGB35" s="15"/>
      <c r="AGC35" s="15"/>
      <c r="AGD35" s="15"/>
      <c r="AGE35" s="15"/>
      <c r="AGF35" s="15"/>
      <c r="AGG35" s="15"/>
      <c r="AGH35" s="15"/>
      <c r="AGI35" s="15"/>
      <c r="AGJ35" s="15"/>
      <c r="AGK35" s="15"/>
      <c r="AGL35" s="15"/>
      <c r="AGM35" s="15"/>
      <c r="AGN35" s="15"/>
      <c r="AGO35" s="15"/>
      <c r="AGP35" s="15"/>
      <c r="AGQ35" s="15"/>
      <c r="AGR35" s="15"/>
      <c r="AGS35" s="15"/>
      <c r="AGT35" s="15"/>
      <c r="AGU35" s="15"/>
      <c r="AGV35" s="15"/>
      <c r="AGW35" s="15"/>
      <c r="AGX35" s="15"/>
      <c r="AGY35" s="15"/>
      <c r="AGZ35" s="15"/>
      <c r="AHA35" s="15"/>
      <c r="AHB35" s="15"/>
      <c r="AHC35" s="15"/>
      <c r="AHD35" s="15"/>
      <c r="AHE35" s="15"/>
      <c r="AHF35" s="15"/>
      <c r="AHG35" s="15"/>
      <c r="AHH35" s="15"/>
      <c r="AHI35" s="15"/>
      <c r="AHJ35" s="15"/>
      <c r="AHK35" s="15"/>
      <c r="AHL35" s="15"/>
      <c r="AHM35" s="15"/>
      <c r="AHN35" s="15"/>
      <c r="AHO35" s="15"/>
      <c r="AHP35" s="15"/>
      <c r="AHQ35" s="15"/>
      <c r="AHR35" s="15"/>
      <c r="AHS35" s="15"/>
      <c r="AHT35" s="15"/>
      <c r="AHU35" s="15"/>
      <c r="AHV35" s="15"/>
      <c r="AHW35" s="15"/>
      <c r="AHX35" s="15"/>
      <c r="AHY35" s="15"/>
      <c r="AHZ35" s="15"/>
      <c r="AIA35" s="15"/>
      <c r="AIB35" s="15"/>
      <c r="AIC35" s="15"/>
      <c r="AID35" s="15"/>
      <c r="AIE35" s="15"/>
      <c r="AIF35" s="15"/>
      <c r="AIG35" s="15"/>
      <c r="AIH35" s="15"/>
      <c r="AII35" s="15"/>
      <c r="AIJ35" s="15"/>
      <c r="AIK35" s="15"/>
      <c r="AIL35" s="15"/>
      <c r="AIM35" s="15"/>
      <c r="AIN35" s="15"/>
      <c r="AIO35" s="15"/>
      <c r="AIP35" s="15"/>
      <c r="AIQ35" s="15"/>
      <c r="AIR35" s="15"/>
      <c r="AIS35" s="15"/>
      <c r="AIT35" s="15"/>
      <c r="AIU35" s="15"/>
      <c r="AIV35" s="15"/>
      <c r="AIW35" s="15"/>
      <c r="AIX35" s="15"/>
      <c r="AIY35" s="15"/>
      <c r="AIZ35" s="15"/>
      <c r="AJA35" s="15"/>
      <c r="AJB35" s="15"/>
      <c r="AJC35" s="15"/>
      <c r="AJD35" s="15"/>
      <c r="AJE35" s="15"/>
      <c r="AJF35" s="15"/>
      <c r="AJG35" s="15"/>
      <c r="AJH35" s="15"/>
      <c r="AJI35" s="15"/>
      <c r="AJJ35" s="15"/>
      <c r="AJK35" s="15"/>
      <c r="AJL35" s="15"/>
      <c r="AJM35" s="15"/>
      <c r="AJN35" s="15"/>
      <c r="AJO35" s="15"/>
      <c r="AJP35" s="15"/>
      <c r="AJQ35" s="15"/>
      <c r="AJR35" s="15"/>
      <c r="AJS35" s="15"/>
      <c r="AJT35" s="15"/>
      <c r="AJU35" s="15"/>
      <c r="AJV35" s="15"/>
      <c r="AJW35" s="15"/>
      <c r="AJX35" s="15"/>
      <c r="AJY35" s="15"/>
      <c r="AJZ35" s="15"/>
      <c r="AKA35" s="15"/>
      <c r="AKB35" s="15"/>
      <c r="AKC35" s="15"/>
      <c r="AKD35" s="15"/>
      <c r="AKE35" s="15"/>
      <c r="AKF35" s="15"/>
      <c r="AKG35" s="15"/>
      <c r="AKH35" s="15"/>
      <c r="AKI35" s="15"/>
      <c r="AKJ35" s="15"/>
      <c r="AKK35" s="15"/>
      <c r="AKL35" s="15"/>
      <c r="AKM35" s="15"/>
      <c r="AKN35" s="15"/>
      <c r="AKO35" s="15"/>
      <c r="AKP35" s="15"/>
      <c r="AKQ35" s="15"/>
      <c r="AKR35" s="15"/>
      <c r="AKS35" s="15"/>
      <c r="AKT35" s="15"/>
      <c r="AKU35" s="15"/>
      <c r="AKV35" s="15"/>
      <c r="AKW35" s="15"/>
      <c r="AKX35" s="15"/>
      <c r="AKY35" s="15"/>
      <c r="AKZ35" s="15"/>
      <c r="ALA35" s="15"/>
      <c r="ALB35" s="15"/>
      <c r="ALC35" s="15"/>
      <c r="ALD35" s="15"/>
      <c r="ALE35" s="15"/>
      <c r="ALF35" s="15"/>
      <c r="ALG35" s="15"/>
      <c r="ALH35" s="15"/>
      <c r="ALI35" s="15"/>
      <c r="ALJ35" s="15"/>
      <c r="ALK35" s="15"/>
      <c r="ALL35" s="15"/>
      <c r="ALM35" s="15"/>
      <c r="ALN35" s="15"/>
      <c r="ALO35" s="15"/>
      <c r="ALP35" s="15"/>
      <c r="ALQ35" s="15"/>
      <c r="ALR35" s="15"/>
      <c r="ALS35" s="15"/>
      <c r="ALT35" s="15"/>
      <c r="ALU35" s="15"/>
      <c r="ALV35" s="15"/>
      <c r="ALW35" s="15"/>
      <c r="ALX35" s="15"/>
      <c r="ALY35" s="15"/>
      <c r="ALZ35" s="15"/>
      <c r="AMA35" s="15"/>
      <c r="AMB35" s="15"/>
    </row>
    <row r="36" spans="1:1016" s="14" customFormat="1" ht="25.5" customHeight="1">
      <c r="A36" s="351" t="s">
        <v>462</v>
      </c>
      <c r="B36" s="351" t="s">
        <v>302</v>
      </c>
      <c r="C36" s="351" t="s">
        <v>303</v>
      </c>
      <c r="D36" s="351" t="s">
        <v>305</v>
      </c>
      <c r="E36" s="351" t="s">
        <v>306</v>
      </c>
      <c r="F36" s="351" t="s">
        <v>307</v>
      </c>
      <c r="G36" s="351" t="s">
        <v>311</v>
      </c>
      <c r="H36" s="24"/>
    </row>
    <row r="37" spans="1:1016" s="14" customFormat="1">
      <c r="A37" s="375"/>
      <c r="B37" s="375"/>
      <c r="C37" s="375"/>
      <c r="D37" s="375"/>
      <c r="E37" s="375"/>
      <c r="F37" s="375"/>
      <c r="G37" s="375"/>
      <c r="H37" s="24"/>
    </row>
    <row r="38" spans="1:1016" s="17" customFormat="1" ht="15">
      <c r="A38" s="35" t="s">
        <v>474</v>
      </c>
      <c r="B38" s="20" t="s">
        <v>44</v>
      </c>
      <c r="C38" s="21">
        <v>20</v>
      </c>
      <c r="D38" s="21"/>
      <c r="E38" s="22"/>
      <c r="F38" s="21"/>
      <c r="G38" s="27">
        <f>C38</f>
        <v>20</v>
      </c>
      <c r="H38" s="16"/>
    </row>
    <row r="39" spans="1:1016" s="17" customFormat="1" ht="15">
      <c r="A39" s="19" t="s">
        <v>475</v>
      </c>
      <c r="B39" s="20" t="s">
        <v>44</v>
      </c>
      <c r="C39" s="21">
        <v>30</v>
      </c>
      <c r="D39" s="21"/>
      <c r="E39" s="22"/>
      <c r="F39" s="21"/>
      <c r="G39" s="27">
        <f t="shared" ref="G39:G40" si="0">C39</f>
        <v>30</v>
      </c>
      <c r="H39" s="16"/>
    </row>
    <row r="40" spans="1:1016" s="17" customFormat="1" ht="15">
      <c r="A40" s="19" t="s">
        <v>476</v>
      </c>
      <c r="B40" s="20" t="s">
        <v>44</v>
      </c>
      <c r="C40" s="21">
        <v>10</v>
      </c>
      <c r="D40" s="21"/>
      <c r="E40" s="22"/>
      <c r="F40" s="21"/>
      <c r="G40" s="27">
        <f t="shared" si="0"/>
        <v>10</v>
      </c>
      <c r="H40" s="16"/>
    </row>
    <row r="41" spans="1:1016" s="66" customFormat="1">
      <c r="A41" s="70"/>
      <c r="B41" s="70"/>
      <c r="C41" s="70"/>
      <c r="D41" s="70"/>
      <c r="E41" s="70"/>
      <c r="F41" s="70"/>
    </row>
    <row r="42" spans="1:1016" s="66" customFormat="1">
      <c r="A42" s="72"/>
      <c r="B42" s="72"/>
      <c r="C42" s="70"/>
      <c r="D42" s="72"/>
      <c r="E42" s="70"/>
      <c r="F42" s="72"/>
    </row>
    <row r="43" spans="1:1016" s="66" customFormat="1">
      <c r="A43" s="69"/>
      <c r="B43" s="69"/>
      <c r="C43" s="70"/>
      <c r="D43" s="73"/>
      <c r="E43" s="70"/>
      <c r="F43" s="72"/>
    </row>
    <row r="44" spans="1:1016" s="66" customFormat="1">
      <c r="A44" s="70"/>
      <c r="B44" s="70"/>
      <c r="C44" s="70"/>
      <c r="D44" s="70"/>
      <c r="E44" s="70"/>
      <c r="F44" s="70"/>
    </row>
    <row r="45" spans="1:1016" s="66" customFormat="1">
      <c r="A45" s="72"/>
      <c r="B45" s="72"/>
      <c r="C45" s="72"/>
      <c r="D45" s="72"/>
      <c r="E45" s="72"/>
      <c r="F45" s="70"/>
    </row>
    <row r="46" spans="1:1016" s="66" customFormat="1">
      <c r="A46" s="70"/>
      <c r="B46" s="70"/>
      <c r="C46" s="73"/>
      <c r="D46" s="74"/>
      <c r="E46" s="74"/>
      <c r="F46" s="70"/>
    </row>
    <row r="47" spans="1:1016" s="66" customFormat="1">
      <c r="A47" s="70"/>
      <c r="B47" s="70"/>
      <c r="C47" s="70"/>
      <c r="D47" s="74"/>
      <c r="E47" s="74"/>
      <c r="F47" s="70"/>
    </row>
    <row r="48" spans="1:1016" s="66" customFormat="1">
      <c r="A48" s="72"/>
      <c r="B48" s="72"/>
      <c r="C48" s="70"/>
      <c r="D48" s="74"/>
      <c r="E48" s="74"/>
      <c r="F48" s="70"/>
    </row>
    <row r="49" spans="1:6" s="66" customFormat="1">
      <c r="A49" s="73"/>
      <c r="B49" s="73"/>
      <c r="C49" s="70"/>
      <c r="D49" s="70"/>
      <c r="E49" s="70"/>
      <c r="F49" s="70"/>
    </row>
    <row r="50" spans="1:6" s="66" customFormat="1">
      <c r="A50" s="70"/>
      <c r="B50" s="70"/>
      <c r="C50" s="70"/>
      <c r="D50" s="70"/>
      <c r="E50" s="70"/>
      <c r="F50" s="70"/>
    </row>
    <row r="51" spans="1:6" s="66" customFormat="1">
      <c r="A51" s="72"/>
      <c r="B51" s="72"/>
      <c r="C51" s="70"/>
      <c r="D51" s="70"/>
      <c r="E51" s="70"/>
      <c r="F51" s="70"/>
    </row>
    <row r="52" spans="1:6" s="66" customFormat="1">
      <c r="A52" s="73"/>
      <c r="B52" s="73"/>
      <c r="C52" s="70"/>
      <c r="D52" s="70"/>
      <c r="E52" s="70"/>
      <c r="F52" s="70"/>
    </row>
    <row r="53" spans="1:6" s="66" customFormat="1">
      <c r="A53" s="70"/>
      <c r="B53" s="70"/>
      <c r="C53" s="70"/>
      <c r="D53" s="70"/>
      <c r="E53" s="70"/>
      <c r="F53" s="70"/>
    </row>
    <row r="54" spans="1:6" s="66" customFormat="1">
      <c r="A54" s="70"/>
      <c r="B54" s="70"/>
      <c r="C54" s="70"/>
      <c r="D54" s="70"/>
      <c r="E54" s="70"/>
      <c r="F54" s="70"/>
    </row>
    <row r="55" spans="1:6" s="66" customFormat="1">
      <c r="A55" s="70"/>
      <c r="B55" s="70"/>
      <c r="C55" s="70"/>
      <c r="D55" s="70"/>
      <c r="E55" s="70"/>
      <c r="F55" s="70"/>
    </row>
    <row r="56" spans="1:6" s="66" customFormat="1">
      <c r="A56" s="70"/>
      <c r="B56" s="70"/>
      <c r="C56" s="70"/>
      <c r="D56" s="70"/>
      <c r="E56" s="70"/>
      <c r="F56" s="70"/>
    </row>
  </sheetData>
  <mergeCells count="45">
    <mergeCell ref="G20:G21"/>
    <mergeCell ref="G29:G30"/>
    <mergeCell ref="G36:G37"/>
    <mergeCell ref="A2:G3"/>
    <mergeCell ref="E36:E37"/>
    <mergeCell ref="F6:F7"/>
    <mergeCell ref="F13:F14"/>
    <mergeCell ref="F20:F21"/>
    <mergeCell ref="F29:F30"/>
    <mergeCell ref="F36:F37"/>
    <mergeCell ref="C36:C37"/>
    <mergeCell ref="D6:D7"/>
    <mergeCell ref="D13:D14"/>
    <mergeCell ref="D20:D21"/>
    <mergeCell ref="D29:D30"/>
    <mergeCell ref="D36:D37"/>
    <mergeCell ref="A36:A37"/>
    <mergeCell ref="B6:B7"/>
    <mergeCell ref="B13:B14"/>
    <mergeCell ref="B20:B21"/>
    <mergeCell ref="B29:B30"/>
    <mergeCell ref="B36:B37"/>
    <mergeCell ref="A25:F25"/>
    <mergeCell ref="A28:G28"/>
    <mergeCell ref="A32:F32"/>
    <mergeCell ref="A35:G35"/>
    <mergeCell ref="A6:A7"/>
    <mergeCell ref="A13:A14"/>
    <mergeCell ref="A20:A21"/>
    <mergeCell ref="A29:A30"/>
    <mergeCell ref="C6:C7"/>
    <mergeCell ref="C13:C14"/>
    <mergeCell ref="C20:C21"/>
    <mergeCell ref="C29:C30"/>
    <mergeCell ref="E6:E7"/>
    <mergeCell ref="E13:E14"/>
    <mergeCell ref="E20:E21"/>
    <mergeCell ref="E29:E30"/>
    <mergeCell ref="A5:G5"/>
    <mergeCell ref="A9:F9"/>
    <mergeCell ref="A12:G12"/>
    <mergeCell ref="A16:F16"/>
    <mergeCell ref="A19:G19"/>
    <mergeCell ref="G6:G7"/>
    <mergeCell ref="G13:G14"/>
  </mergeCells>
  <pageMargins left="0.51111111111111096" right="0.51111111111111096" top="0.78749999999999998" bottom="0.78749999999999998" header="0.51180555555555496" footer="0.51180555555555496"/>
  <pageSetup paperSize="9" scale="54" firstPageNumber="0" orientation="portrait" useFirstPageNumber="1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E31"/>
  <sheetViews>
    <sheetView workbookViewId="0">
      <selection activeCell="M14" sqref="M14"/>
    </sheetView>
  </sheetViews>
  <sheetFormatPr defaultColWidth="9.140625" defaultRowHeight="12.75"/>
  <cols>
    <col min="1" max="1" width="11" style="47" customWidth="1"/>
    <col min="2" max="2" width="9.28515625" style="47" customWidth="1"/>
    <col min="3" max="3" width="50.140625" style="47" customWidth="1"/>
    <col min="4" max="4" width="11.28515625" style="47" customWidth="1"/>
    <col min="5" max="5" width="13.5703125" style="47" customWidth="1"/>
    <col min="6" max="16384" width="9.140625" style="48"/>
  </cols>
  <sheetData>
    <row r="1" spans="1:5" ht="23.1" customHeight="1">
      <c r="A1" s="49"/>
      <c r="B1" s="49"/>
      <c r="C1" s="50" t="s">
        <v>477</v>
      </c>
      <c r="D1" s="49"/>
      <c r="E1" s="49"/>
    </row>
    <row r="2" spans="1:5" ht="14.25" customHeight="1">
      <c r="A2" s="51">
        <v>1</v>
      </c>
      <c r="B2" s="52"/>
      <c r="C2" s="53" t="s">
        <v>478</v>
      </c>
      <c r="D2" s="52"/>
      <c r="E2" s="52"/>
    </row>
    <row r="3" spans="1:5" ht="28.5" customHeight="1">
      <c r="A3" s="54">
        <v>1.1000000000000001</v>
      </c>
      <c r="B3" s="55" t="s">
        <v>479</v>
      </c>
      <c r="C3" s="56" t="s">
        <v>480</v>
      </c>
      <c r="D3" s="55" t="s">
        <v>481</v>
      </c>
      <c r="E3" s="57">
        <f>132+(14*10)</f>
        <v>272</v>
      </c>
    </row>
    <row r="4" spans="1:5" ht="28.5" customHeight="1">
      <c r="A4" s="54">
        <v>1.2</v>
      </c>
      <c r="B4" s="55" t="s">
        <v>479</v>
      </c>
      <c r="C4" s="56" t="s">
        <v>482</v>
      </c>
      <c r="D4" s="55" t="s">
        <v>483</v>
      </c>
      <c r="E4" s="57">
        <v>80</v>
      </c>
    </row>
    <row r="5" spans="1:5" ht="28.5" customHeight="1">
      <c r="A5" s="54">
        <v>1.3</v>
      </c>
      <c r="B5" s="55" t="s">
        <v>479</v>
      </c>
      <c r="C5" s="56" t="s">
        <v>484</v>
      </c>
      <c r="D5" s="55" t="s">
        <v>483</v>
      </c>
      <c r="E5" s="57">
        <v>18</v>
      </c>
    </row>
    <row r="6" spans="1:5" ht="28.5" customHeight="1">
      <c r="A6" s="54">
        <v>1.4</v>
      </c>
      <c r="B6" s="55" t="s">
        <v>479</v>
      </c>
      <c r="C6" s="56" t="s">
        <v>485</v>
      </c>
      <c r="D6" s="55" t="s">
        <v>481</v>
      </c>
      <c r="E6" s="57">
        <v>132</v>
      </c>
    </row>
    <row r="7" spans="1:5" ht="28.5" customHeight="1">
      <c r="A7" s="54">
        <v>1.5</v>
      </c>
      <c r="B7" s="55" t="s">
        <v>479</v>
      </c>
      <c r="C7" s="56" t="s">
        <v>486</v>
      </c>
      <c r="D7" s="55" t="s">
        <v>483</v>
      </c>
      <c r="E7" s="57">
        <v>14</v>
      </c>
    </row>
    <row r="8" spans="1:5" ht="28.5" customHeight="1">
      <c r="A8" s="54">
        <v>1.6</v>
      </c>
      <c r="B8" s="55" t="s">
        <v>479</v>
      </c>
      <c r="C8" s="56" t="s">
        <v>487</v>
      </c>
      <c r="D8" s="55" t="s">
        <v>483</v>
      </c>
      <c r="E8" s="57">
        <v>280</v>
      </c>
    </row>
    <row r="9" spans="1:5" ht="28.5" customHeight="1">
      <c r="A9" s="58"/>
      <c r="B9" s="55" t="s">
        <v>479</v>
      </c>
      <c r="C9" s="56" t="s">
        <v>488</v>
      </c>
      <c r="D9" s="55" t="s">
        <v>483</v>
      </c>
      <c r="E9" s="59">
        <v>280</v>
      </c>
    </row>
    <row r="10" spans="1:5" ht="14.25" customHeight="1">
      <c r="A10" s="54">
        <v>1.7</v>
      </c>
      <c r="B10" s="55" t="s">
        <v>479</v>
      </c>
      <c r="C10" s="60" t="s">
        <v>489</v>
      </c>
      <c r="D10" s="55" t="s">
        <v>483</v>
      </c>
      <c r="E10" s="59">
        <v>280</v>
      </c>
    </row>
    <row r="11" spans="1:5" ht="14.25" customHeight="1">
      <c r="A11" s="54">
        <v>1.8</v>
      </c>
      <c r="B11" s="55" t="s">
        <v>479</v>
      </c>
      <c r="C11" s="60" t="s">
        <v>490</v>
      </c>
      <c r="D11" s="55" t="s">
        <v>483</v>
      </c>
      <c r="E11" s="57">
        <v>28</v>
      </c>
    </row>
    <row r="12" spans="1:5" ht="14.25" customHeight="1">
      <c r="A12" s="54">
        <v>1.9</v>
      </c>
      <c r="B12" s="55" t="s">
        <v>479</v>
      </c>
      <c r="C12" s="60" t="s">
        <v>491</v>
      </c>
      <c r="D12" s="55" t="s">
        <v>483</v>
      </c>
      <c r="E12" s="59">
        <v>28</v>
      </c>
    </row>
    <row r="13" spans="1:5" ht="14.25" customHeight="1">
      <c r="A13" s="61">
        <v>1.1000000000000001</v>
      </c>
      <c r="B13" s="55" t="s">
        <v>479</v>
      </c>
      <c r="C13" s="60" t="s">
        <v>492</v>
      </c>
      <c r="D13" s="55" t="s">
        <v>483</v>
      </c>
      <c r="E13" s="59">
        <v>28</v>
      </c>
    </row>
    <row r="14" spans="1:5" ht="25.7" customHeight="1">
      <c r="A14" s="61">
        <v>1.1100000000000001</v>
      </c>
      <c r="B14" s="55" t="s">
        <v>479</v>
      </c>
      <c r="C14" s="60" t="s">
        <v>493</v>
      </c>
      <c r="D14" s="55" t="s">
        <v>483</v>
      </c>
      <c r="E14" s="57">
        <v>14</v>
      </c>
    </row>
    <row r="15" spans="1:5" ht="14.25" customHeight="1">
      <c r="A15" s="51">
        <v>2</v>
      </c>
      <c r="B15" s="52"/>
      <c r="C15" s="62" t="s">
        <v>494</v>
      </c>
      <c r="D15" s="52"/>
      <c r="E15" s="52"/>
    </row>
    <row r="16" spans="1:5" ht="28.5" customHeight="1">
      <c r="A16" s="54">
        <v>2.1</v>
      </c>
      <c r="B16" s="55" t="s">
        <v>479</v>
      </c>
      <c r="C16" s="56" t="s">
        <v>495</v>
      </c>
      <c r="D16" s="55" t="s">
        <v>483</v>
      </c>
      <c r="E16" s="57">
        <v>4</v>
      </c>
    </row>
    <row r="17" spans="1:5" ht="14.25" customHeight="1">
      <c r="A17" s="54">
        <v>2.2000000000000002</v>
      </c>
      <c r="B17" s="55" t="s">
        <v>479</v>
      </c>
      <c r="C17" s="60" t="s">
        <v>496</v>
      </c>
      <c r="D17" s="55" t="s">
        <v>483</v>
      </c>
      <c r="E17" s="57">
        <v>4</v>
      </c>
    </row>
    <row r="18" spans="1:5" ht="28.5" customHeight="1">
      <c r="A18" s="54">
        <v>2.2999999999999998</v>
      </c>
      <c r="B18" s="55" t="s">
        <v>479</v>
      </c>
      <c r="C18" s="56" t="s">
        <v>497</v>
      </c>
      <c r="D18" s="55" t="s">
        <v>483</v>
      </c>
      <c r="E18" s="57">
        <v>20</v>
      </c>
    </row>
    <row r="19" spans="1:5" ht="28.5" customHeight="1">
      <c r="A19" s="54">
        <v>2.4</v>
      </c>
      <c r="B19" s="55" t="s">
        <v>479</v>
      </c>
      <c r="C19" s="56" t="s">
        <v>498</v>
      </c>
      <c r="D19" s="55" t="s">
        <v>483</v>
      </c>
      <c r="E19" s="57">
        <v>4</v>
      </c>
    </row>
    <row r="20" spans="1:5" ht="28.5" customHeight="1">
      <c r="A20" s="54">
        <v>2.5</v>
      </c>
      <c r="B20" s="55" t="s">
        <v>479</v>
      </c>
      <c r="C20" s="56" t="s">
        <v>499</v>
      </c>
      <c r="D20" s="55" t="s">
        <v>483</v>
      </c>
      <c r="E20" s="57">
        <v>8</v>
      </c>
    </row>
    <row r="21" spans="1:5" ht="14.25" customHeight="1">
      <c r="A21" s="54">
        <v>2.6</v>
      </c>
      <c r="B21" s="55" t="s">
        <v>479</v>
      </c>
      <c r="C21" s="60" t="s">
        <v>500</v>
      </c>
      <c r="D21" s="55" t="s">
        <v>483</v>
      </c>
      <c r="E21" s="57">
        <v>4</v>
      </c>
    </row>
    <row r="22" spans="1:5" ht="14.25" customHeight="1">
      <c r="A22" s="51">
        <v>3</v>
      </c>
      <c r="B22" s="52"/>
      <c r="C22" s="62" t="s">
        <v>501</v>
      </c>
      <c r="D22" s="52"/>
      <c r="E22" s="52"/>
    </row>
    <row r="23" spans="1:5" ht="14.25" customHeight="1">
      <c r="A23" s="54">
        <v>3.1</v>
      </c>
      <c r="B23" s="55" t="s">
        <v>479</v>
      </c>
      <c r="C23" s="63" t="s">
        <v>502</v>
      </c>
      <c r="D23" s="55" t="s">
        <v>483</v>
      </c>
      <c r="E23" s="64">
        <v>6</v>
      </c>
    </row>
    <row r="24" spans="1:5" ht="28.5" customHeight="1">
      <c r="A24" s="54">
        <v>3.2</v>
      </c>
      <c r="B24" s="55" t="s">
        <v>479</v>
      </c>
      <c r="C24" s="56" t="s">
        <v>503</v>
      </c>
      <c r="D24" s="55" t="s">
        <v>483</v>
      </c>
      <c r="E24" s="65">
        <v>18</v>
      </c>
    </row>
    <row r="25" spans="1:5" ht="14.25" customHeight="1">
      <c r="A25" s="51">
        <v>4</v>
      </c>
      <c r="B25" s="52"/>
      <c r="C25" s="53" t="s">
        <v>504</v>
      </c>
      <c r="D25" s="52"/>
      <c r="E25" s="52"/>
    </row>
    <row r="26" spans="1:5" ht="38.85" customHeight="1">
      <c r="A26" s="54">
        <v>4.0999999999999996</v>
      </c>
      <c r="B26" s="55" t="s">
        <v>479</v>
      </c>
      <c r="C26" s="55" t="s">
        <v>505</v>
      </c>
      <c r="D26" s="55" t="s">
        <v>483</v>
      </c>
      <c r="E26" s="57">
        <v>14</v>
      </c>
    </row>
    <row r="27" spans="1:5" ht="38.85" customHeight="1">
      <c r="A27" s="54">
        <v>4.2</v>
      </c>
      <c r="B27" s="55" t="s">
        <v>479</v>
      </c>
      <c r="C27" s="55" t="s">
        <v>506</v>
      </c>
      <c r="D27" s="55" t="s">
        <v>483</v>
      </c>
      <c r="E27" s="57">
        <v>14</v>
      </c>
    </row>
    <row r="28" spans="1:5" ht="14.25" customHeight="1">
      <c r="A28" s="51">
        <v>5</v>
      </c>
      <c r="B28" s="52"/>
      <c r="C28" s="53" t="s">
        <v>501</v>
      </c>
      <c r="D28" s="52"/>
      <c r="E28" s="52"/>
    </row>
    <row r="29" spans="1:5" ht="14.25" customHeight="1">
      <c r="A29" s="55" t="s">
        <v>507</v>
      </c>
      <c r="B29" s="55" t="s">
        <v>479</v>
      </c>
      <c r="C29" s="55" t="s">
        <v>508</v>
      </c>
      <c r="D29" s="55" t="s">
        <v>483</v>
      </c>
      <c r="E29" s="59">
        <v>14</v>
      </c>
    </row>
    <row r="30" spans="1:5" ht="14.25" customHeight="1">
      <c r="A30" s="55" t="s">
        <v>509</v>
      </c>
      <c r="B30" s="55" t="s">
        <v>479</v>
      </c>
      <c r="C30" s="55" t="s">
        <v>510</v>
      </c>
      <c r="D30" s="55" t="s">
        <v>483</v>
      </c>
      <c r="E30" s="57">
        <v>14</v>
      </c>
    </row>
    <row r="31" spans="1:5" ht="28.5" customHeight="1">
      <c r="A31" s="55" t="s">
        <v>511</v>
      </c>
      <c r="B31" s="55" t="s">
        <v>479</v>
      </c>
      <c r="C31" s="58" t="s">
        <v>512</v>
      </c>
      <c r="D31" s="55" t="s">
        <v>481</v>
      </c>
      <c r="E31" s="57">
        <v>14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G119"/>
  <sheetViews>
    <sheetView zoomScale="87" zoomScaleNormal="87" workbookViewId="0">
      <selection activeCell="R114" sqref="R114"/>
    </sheetView>
  </sheetViews>
  <sheetFormatPr defaultColWidth="9.140625" defaultRowHeight="15"/>
  <cols>
    <col min="1" max="1" width="3.140625" style="15" customWidth="1"/>
    <col min="2" max="2" width="59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 t="s">
        <v>513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s="13" customFormat="1" ht="12.75">
      <c r="M4" s="23"/>
    </row>
    <row r="5" spans="1:1021" ht="15.75">
      <c r="B5" s="342" t="s">
        <v>514</v>
      </c>
      <c r="C5" s="342"/>
      <c r="D5" s="342"/>
      <c r="E5" s="342"/>
      <c r="F5" s="342"/>
      <c r="G5" s="342"/>
      <c r="H5" s="342"/>
      <c r="I5" s="342"/>
      <c r="J5" s="342"/>
      <c r="K5" s="342"/>
      <c r="L5" s="342"/>
    </row>
    <row r="6" spans="1:1021" s="14" customFormat="1" ht="25.5" customHeight="1">
      <c r="B6" s="350" t="s">
        <v>415</v>
      </c>
      <c r="C6" s="350" t="s">
        <v>302</v>
      </c>
      <c r="D6" s="350" t="s">
        <v>303</v>
      </c>
      <c r="E6" s="350" t="s">
        <v>304</v>
      </c>
      <c r="F6" s="350" t="s">
        <v>305</v>
      </c>
      <c r="G6" s="350" t="s">
        <v>306</v>
      </c>
      <c r="H6" s="350" t="s">
        <v>307</v>
      </c>
      <c r="I6" s="350" t="s">
        <v>308</v>
      </c>
      <c r="J6" s="350" t="s">
        <v>309</v>
      </c>
      <c r="K6" s="350" t="s">
        <v>310</v>
      </c>
      <c r="L6" s="350" t="s">
        <v>311</v>
      </c>
      <c r="M6" s="24"/>
    </row>
    <row r="7" spans="1:1021" s="14" customFormat="1" ht="12.75">
      <c r="B7" s="350"/>
      <c r="C7" s="350"/>
      <c r="D7" s="350"/>
      <c r="E7" s="350"/>
      <c r="F7" s="350"/>
      <c r="G7" s="350"/>
      <c r="H7" s="350"/>
      <c r="I7" s="350"/>
      <c r="J7" s="350"/>
      <c r="K7" s="350"/>
      <c r="L7" s="350"/>
      <c r="M7" s="24"/>
    </row>
    <row r="8" spans="1:1021">
      <c r="A8" s="17"/>
      <c r="B8" s="19" t="s">
        <v>515</v>
      </c>
      <c r="C8" s="20" t="s">
        <v>60</v>
      </c>
      <c r="D8" s="21"/>
      <c r="E8" s="22">
        <v>0.2</v>
      </c>
      <c r="F8" s="21">
        <v>29.95</v>
      </c>
      <c r="G8" s="22">
        <f t="shared" ref="G8:G15" si="0">0.19+0.05</f>
        <v>0.24</v>
      </c>
      <c r="H8" s="21"/>
      <c r="I8" s="22"/>
      <c r="J8" s="21">
        <f t="shared" ref="J8:J15" si="1">K8*G8</f>
        <v>1.4376</v>
      </c>
      <c r="K8" s="25">
        <f t="shared" ref="K8:K15" si="2">ROUND(F8*E8,2)</f>
        <v>5.99</v>
      </c>
      <c r="L8" s="26">
        <f t="shared" ref="L8:L15" si="3">K8</f>
        <v>5.99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9" spans="1:1021">
      <c r="A9" s="17"/>
      <c r="B9" s="19" t="s">
        <v>515</v>
      </c>
      <c r="C9" s="20" t="s">
        <v>60</v>
      </c>
      <c r="D9" s="21"/>
      <c r="E9" s="22">
        <v>0.2</v>
      </c>
      <c r="F9" s="21">
        <v>29.95</v>
      </c>
      <c r="G9" s="22">
        <f t="shared" si="0"/>
        <v>0.24</v>
      </c>
      <c r="H9" s="21"/>
      <c r="I9" s="22"/>
      <c r="J9" s="21">
        <f t="shared" si="1"/>
        <v>1.4376</v>
      </c>
      <c r="K9" s="25">
        <f t="shared" si="2"/>
        <v>5.99</v>
      </c>
      <c r="L9" s="26">
        <f t="shared" si="3"/>
        <v>5.99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</row>
    <row r="10" spans="1:1021">
      <c r="A10" s="17"/>
      <c r="B10" s="19" t="s">
        <v>515</v>
      </c>
      <c r="C10" s="20" t="s">
        <v>60</v>
      </c>
      <c r="D10" s="21"/>
      <c r="E10" s="22">
        <v>0.2</v>
      </c>
      <c r="F10" s="21">
        <v>29.95</v>
      </c>
      <c r="G10" s="22">
        <f t="shared" si="0"/>
        <v>0.24</v>
      </c>
      <c r="H10" s="21"/>
      <c r="I10" s="22"/>
      <c r="J10" s="21">
        <f t="shared" si="1"/>
        <v>1.4376</v>
      </c>
      <c r="K10" s="25">
        <f t="shared" si="2"/>
        <v>5.99</v>
      </c>
      <c r="L10" s="26">
        <f t="shared" si="3"/>
        <v>5.99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</row>
    <row r="11" spans="1:1021">
      <c r="A11" s="17"/>
      <c r="B11" s="19" t="s">
        <v>516</v>
      </c>
      <c r="C11" s="20" t="s">
        <v>60</v>
      </c>
      <c r="D11" s="21"/>
      <c r="E11" s="22">
        <v>0.2</v>
      </c>
      <c r="F11" s="21">
        <v>2.3199999999999998</v>
      </c>
      <c r="G11" s="22">
        <f t="shared" si="0"/>
        <v>0.24</v>
      </c>
      <c r="H11" s="21"/>
      <c r="I11" s="22"/>
      <c r="J11" s="21">
        <f t="shared" si="1"/>
        <v>0.1104</v>
      </c>
      <c r="K11" s="25">
        <f t="shared" si="2"/>
        <v>0.46</v>
      </c>
      <c r="L11" s="26">
        <f t="shared" si="3"/>
        <v>0.46</v>
      </c>
      <c r="M11" s="46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</row>
    <row r="12" spans="1:1021">
      <c r="A12" s="17"/>
      <c r="B12" s="19" t="s">
        <v>516</v>
      </c>
      <c r="C12" s="20" t="s">
        <v>60</v>
      </c>
      <c r="D12" s="21"/>
      <c r="E12" s="22">
        <v>0.2</v>
      </c>
      <c r="F12" s="21">
        <v>1.22</v>
      </c>
      <c r="G12" s="22">
        <f t="shared" si="0"/>
        <v>0.24</v>
      </c>
      <c r="H12" s="21"/>
      <c r="I12" s="22"/>
      <c r="J12" s="21">
        <f t="shared" si="1"/>
        <v>5.7599999999999998E-2</v>
      </c>
      <c r="K12" s="25">
        <f t="shared" si="2"/>
        <v>0.24</v>
      </c>
      <c r="L12" s="26">
        <f t="shared" si="3"/>
        <v>0.24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</row>
    <row r="13" spans="1:1021">
      <c r="A13" s="17"/>
      <c r="B13" s="19" t="s">
        <v>516</v>
      </c>
      <c r="C13" s="20" t="s">
        <v>60</v>
      </c>
      <c r="D13" s="21"/>
      <c r="E13" s="22">
        <v>0.2</v>
      </c>
      <c r="F13" s="21">
        <v>1.22</v>
      </c>
      <c r="G13" s="22">
        <f t="shared" si="0"/>
        <v>0.24</v>
      </c>
      <c r="H13" s="21"/>
      <c r="I13" s="22"/>
      <c r="J13" s="21">
        <f t="shared" si="1"/>
        <v>5.7599999999999998E-2</v>
      </c>
      <c r="K13" s="25">
        <f t="shared" si="2"/>
        <v>0.24</v>
      </c>
      <c r="L13" s="26">
        <f t="shared" si="3"/>
        <v>0.24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</row>
    <row r="14" spans="1:1021">
      <c r="A14" s="17"/>
      <c r="B14" s="19" t="s">
        <v>516</v>
      </c>
      <c r="C14" s="20" t="s">
        <v>60</v>
      </c>
      <c r="D14" s="21"/>
      <c r="E14" s="22">
        <v>0.2</v>
      </c>
      <c r="F14" s="21">
        <v>1.22</v>
      </c>
      <c r="G14" s="22">
        <f t="shared" si="0"/>
        <v>0.24</v>
      </c>
      <c r="H14" s="21"/>
      <c r="I14" s="22"/>
      <c r="J14" s="21">
        <f t="shared" si="1"/>
        <v>5.7599999999999998E-2</v>
      </c>
      <c r="K14" s="25">
        <f t="shared" si="2"/>
        <v>0.24</v>
      </c>
      <c r="L14" s="26">
        <f t="shared" si="3"/>
        <v>0.24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</row>
    <row r="15" spans="1:1021">
      <c r="A15" s="17"/>
      <c r="B15" s="19" t="s">
        <v>516</v>
      </c>
      <c r="C15" s="20" t="s">
        <v>60</v>
      </c>
      <c r="D15" s="21"/>
      <c r="E15" s="22">
        <v>0.2</v>
      </c>
      <c r="F15" s="21">
        <v>1.22</v>
      </c>
      <c r="G15" s="22">
        <f t="shared" si="0"/>
        <v>0.24</v>
      </c>
      <c r="H15" s="21"/>
      <c r="I15" s="22"/>
      <c r="J15" s="21">
        <f t="shared" si="1"/>
        <v>5.7599999999999998E-2</v>
      </c>
      <c r="K15" s="25">
        <f t="shared" si="2"/>
        <v>0.24</v>
      </c>
      <c r="L15" s="26">
        <f t="shared" si="3"/>
        <v>0.24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</row>
    <row r="16" spans="1:1021" ht="15.75" customHeight="1">
      <c r="A16" s="17"/>
      <c r="B16" s="343" t="s">
        <v>317</v>
      </c>
      <c r="C16" s="344"/>
      <c r="D16" s="344"/>
      <c r="E16" s="344"/>
      <c r="F16" s="344"/>
      <c r="G16" s="344"/>
      <c r="H16" s="344"/>
      <c r="I16" s="344"/>
      <c r="J16" s="344"/>
      <c r="K16" s="344"/>
      <c r="L16" s="36">
        <f>SUM(J8:J15)</f>
        <v>4.6536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</row>
    <row r="17" spans="1:1021" s="13" customFormat="1" ht="12.75">
      <c r="M17" s="23"/>
    </row>
    <row r="18" spans="1:1021" s="13" customFormat="1" ht="12.75">
      <c r="M18" s="23"/>
    </row>
    <row r="19" spans="1:1021" ht="15.75">
      <c r="B19" s="342" t="s">
        <v>517</v>
      </c>
      <c r="C19" s="342"/>
      <c r="D19" s="342"/>
      <c r="E19" s="342"/>
      <c r="F19" s="342"/>
      <c r="G19" s="342"/>
      <c r="H19" s="342"/>
      <c r="I19" s="342"/>
      <c r="J19" s="342"/>
      <c r="K19" s="342"/>
      <c r="L19" s="342"/>
    </row>
    <row r="20" spans="1:1021" s="14" customFormat="1" ht="25.5" customHeight="1">
      <c r="B20" s="350" t="s">
        <v>415</v>
      </c>
      <c r="C20" s="350" t="s">
        <v>302</v>
      </c>
      <c r="D20" s="350" t="s">
        <v>303</v>
      </c>
      <c r="E20" s="350" t="s">
        <v>304</v>
      </c>
      <c r="F20" s="350" t="s">
        <v>305</v>
      </c>
      <c r="G20" s="350" t="s">
        <v>306</v>
      </c>
      <c r="H20" s="350" t="s">
        <v>307</v>
      </c>
      <c r="I20" s="350" t="s">
        <v>308</v>
      </c>
      <c r="J20" s="350" t="s">
        <v>309</v>
      </c>
      <c r="K20" s="350" t="s">
        <v>310</v>
      </c>
      <c r="L20" s="350" t="s">
        <v>311</v>
      </c>
      <c r="M20" s="24"/>
    </row>
    <row r="21" spans="1:1021" s="14" customFormat="1" ht="12.75">
      <c r="B21" s="350"/>
      <c r="C21" s="350"/>
      <c r="D21" s="350"/>
      <c r="E21" s="350"/>
      <c r="F21" s="350"/>
      <c r="G21" s="350"/>
      <c r="H21" s="350"/>
      <c r="I21" s="350"/>
      <c r="J21" s="350"/>
      <c r="K21" s="350"/>
      <c r="L21" s="350"/>
      <c r="M21" s="24"/>
    </row>
    <row r="22" spans="1:1021">
      <c r="A22" s="17"/>
      <c r="B22" s="19" t="s">
        <v>518</v>
      </c>
      <c r="C22" s="20" t="s">
        <v>60</v>
      </c>
      <c r="D22" s="21"/>
      <c r="E22" s="22">
        <v>0.2</v>
      </c>
      <c r="F22" s="21">
        <v>29.95</v>
      </c>
      <c r="G22" s="22">
        <f t="shared" ref="G22:G29" si="4">0.19+0.05</f>
        <v>0.24</v>
      </c>
      <c r="H22" s="21"/>
      <c r="I22" s="22"/>
      <c r="J22" s="21"/>
      <c r="K22" s="25">
        <f t="shared" ref="K22:K29" si="5">ROUND(F22*E22,2)</f>
        <v>5.99</v>
      </c>
      <c r="L22" s="26">
        <f t="shared" ref="L22:L29" si="6">K22</f>
        <v>5.99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</row>
    <row r="23" spans="1:1021">
      <c r="A23" s="17"/>
      <c r="B23" s="19" t="s">
        <v>518</v>
      </c>
      <c r="C23" s="20" t="s">
        <v>60</v>
      </c>
      <c r="D23" s="21"/>
      <c r="E23" s="22">
        <v>0.2</v>
      </c>
      <c r="F23" s="21">
        <v>29.95</v>
      </c>
      <c r="G23" s="22">
        <f t="shared" si="4"/>
        <v>0.24</v>
      </c>
      <c r="H23" s="21"/>
      <c r="I23" s="22"/>
      <c r="J23" s="21"/>
      <c r="K23" s="25">
        <f t="shared" si="5"/>
        <v>5.99</v>
      </c>
      <c r="L23" s="26">
        <f t="shared" si="6"/>
        <v>5.99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</row>
    <row r="24" spans="1:1021">
      <c r="A24" s="17"/>
      <c r="B24" s="19" t="s">
        <v>518</v>
      </c>
      <c r="C24" s="20" t="s">
        <v>60</v>
      </c>
      <c r="D24" s="21"/>
      <c r="E24" s="22">
        <v>0.2</v>
      </c>
      <c r="F24" s="21">
        <v>29.95</v>
      </c>
      <c r="G24" s="22">
        <f t="shared" si="4"/>
        <v>0.24</v>
      </c>
      <c r="H24" s="21"/>
      <c r="I24" s="22"/>
      <c r="J24" s="21"/>
      <c r="K24" s="25">
        <f t="shared" si="5"/>
        <v>5.99</v>
      </c>
      <c r="L24" s="26">
        <f t="shared" si="6"/>
        <v>5.99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</row>
    <row r="25" spans="1:1021">
      <c r="A25" s="17"/>
      <c r="B25" s="19" t="s">
        <v>518</v>
      </c>
      <c r="C25" s="20" t="s">
        <v>60</v>
      </c>
      <c r="D25" s="21"/>
      <c r="E25" s="22">
        <v>0.2</v>
      </c>
      <c r="F25" s="21">
        <v>2.3199999999999998</v>
      </c>
      <c r="G25" s="22">
        <f t="shared" si="4"/>
        <v>0.24</v>
      </c>
      <c r="H25" s="21"/>
      <c r="I25" s="22"/>
      <c r="J25" s="21"/>
      <c r="K25" s="25">
        <f t="shared" si="5"/>
        <v>0.46</v>
      </c>
      <c r="L25" s="26">
        <f t="shared" si="6"/>
        <v>0.46</v>
      </c>
      <c r="M25" s="46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</row>
    <row r="26" spans="1:1021">
      <c r="A26" s="17"/>
      <c r="B26" s="19" t="s">
        <v>518</v>
      </c>
      <c r="C26" s="20" t="s">
        <v>60</v>
      </c>
      <c r="D26" s="21"/>
      <c r="E26" s="22">
        <v>0.2</v>
      </c>
      <c r="F26" s="21">
        <v>1.22</v>
      </c>
      <c r="G26" s="22">
        <f t="shared" si="4"/>
        <v>0.24</v>
      </c>
      <c r="H26" s="21"/>
      <c r="I26" s="22"/>
      <c r="J26" s="21"/>
      <c r="K26" s="25">
        <f t="shared" si="5"/>
        <v>0.24</v>
      </c>
      <c r="L26" s="26">
        <f t="shared" si="6"/>
        <v>0.24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</row>
    <row r="27" spans="1:1021">
      <c r="A27" s="17"/>
      <c r="B27" s="19" t="s">
        <v>518</v>
      </c>
      <c r="C27" s="20" t="s">
        <v>60</v>
      </c>
      <c r="D27" s="21"/>
      <c r="E27" s="22">
        <v>0.2</v>
      </c>
      <c r="F27" s="21">
        <v>1.22</v>
      </c>
      <c r="G27" s="22">
        <f t="shared" si="4"/>
        <v>0.24</v>
      </c>
      <c r="H27" s="21"/>
      <c r="I27" s="22"/>
      <c r="J27" s="21"/>
      <c r="K27" s="25">
        <f t="shared" si="5"/>
        <v>0.24</v>
      </c>
      <c r="L27" s="26">
        <f t="shared" si="6"/>
        <v>0.24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</row>
    <row r="28" spans="1:1021">
      <c r="A28" s="17"/>
      <c r="B28" s="19" t="s">
        <v>518</v>
      </c>
      <c r="C28" s="20" t="s">
        <v>60</v>
      </c>
      <c r="D28" s="21"/>
      <c r="E28" s="22">
        <v>0.2</v>
      </c>
      <c r="F28" s="21">
        <v>1.22</v>
      </c>
      <c r="G28" s="22">
        <f t="shared" si="4"/>
        <v>0.24</v>
      </c>
      <c r="H28" s="21"/>
      <c r="I28" s="22"/>
      <c r="J28" s="21"/>
      <c r="K28" s="25">
        <f t="shared" si="5"/>
        <v>0.24</v>
      </c>
      <c r="L28" s="26">
        <f t="shared" si="6"/>
        <v>0.24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</row>
    <row r="29" spans="1:1021">
      <c r="A29" s="17"/>
      <c r="B29" s="19" t="s">
        <v>518</v>
      </c>
      <c r="C29" s="20" t="s">
        <v>60</v>
      </c>
      <c r="D29" s="21"/>
      <c r="E29" s="22">
        <v>0.2</v>
      </c>
      <c r="F29" s="21">
        <v>1.22</v>
      </c>
      <c r="G29" s="22">
        <f t="shared" si="4"/>
        <v>0.24</v>
      </c>
      <c r="H29" s="21"/>
      <c r="I29" s="22"/>
      <c r="J29" s="21"/>
      <c r="K29" s="25">
        <f t="shared" si="5"/>
        <v>0.24</v>
      </c>
      <c r="L29" s="26">
        <f t="shared" si="6"/>
        <v>0.24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</row>
    <row r="30" spans="1:1021" ht="15.75" customHeight="1">
      <c r="A30" s="17"/>
      <c r="B30" s="343" t="s">
        <v>317</v>
      </c>
      <c r="C30" s="344"/>
      <c r="D30" s="344"/>
      <c r="E30" s="344"/>
      <c r="F30" s="344"/>
      <c r="G30" s="344"/>
      <c r="H30" s="344"/>
      <c r="I30" s="344"/>
      <c r="J30" s="344"/>
      <c r="K30" s="344"/>
      <c r="L30" s="36">
        <f>SUM(L22:L29)</f>
        <v>19.389999999999993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</row>
    <row r="31" spans="1:1021" s="13" customFormat="1" ht="12.75">
      <c r="M31" s="23"/>
    </row>
    <row r="32" spans="1:1021" ht="15.75">
      <c r="B32" s="342" t="s">
        <v>519</v>
      </c>
      <c r="C32" s="342"/>
      <c r="D32" s="342"/>
      <c r="E32" s="342"/>
      <c r="F32" s="342"/>
      <c r="G32" s="342"/>
      <c r="H32" s="342"/>
      <c r="I32" s="342"/>
      <c r="J32" s="342"/>
      <c r="K32" s="342"/>
      <c r="L32" s="342"/>
    </row>
    <row r="33" spans="1:1021" s="14" customFormat="1" ht="25.5" customHeight="1">
      <c r="B33" s="350" t="s">
        <v>415</v>
      </c>
      <c r="C33" s="350" t="s">
        <v>302</v>
      </c>
      <c r="D33" s="350" t="s">
        <v>303</v>
      </c>
      <c r="E33" s="350" t="s">
        <v>304</v>
      </c>
      <c r="F33" s="350" t="s">
        <v>305</v>
      </c>
      <c r="G33" s="350" t="s">
        <v>306</v>
      </c>
      <c r="H33" s="350" t="s">
        <v>307</v>
      </c>
      <c r="I33" s="350" t="s">
        <v>308</v>
      </c>
      <c r="J33" s="350" t="s">
        <v>309</v>
      </c>
      <c r="K33" s="350" t="s">
        <v>310</v>
      </c>
      <c r="L33" s="350" t="s">
        <v>311</v>
      </c>
      <c r="M33" s="24"/>
    </row>
    <row r="34" spans="1:1021" s="14" customFormat="1" ht="12.75">
      <c r="B34" s="350"/>
      <c r="C34" s="350"/>
      <c r="D34" s="350"/>
      <c r="E34" s="350"/>
      <c r="F34" s="350"/>
      <c r="G34" s="350"/>
      <c r="H34" s="350"/>
      <c r="I34" s="350"/>
      <c r="J34" s="350"/>
      <c r="K34" s="350"/>
      <c r="L34" s="350"/>
      <c r="M34" s="24"/>
    </row>
    <row r="35" spans="1:1021">
      <c r="A35" s="17"/>
      <c r="B35" s="19" t="s">
        <v>515</v>
      </c>
      <c r="C35" s="20" t="s">
        <v>60</v>
      </c>
      <c r="D35" s="21"/>
      <c r="E35" s="22">
        <v>0.2</v>
      </c>
      <c r="F35" s="21">
        <v>29.95</v>
      </c>
      <c r="G35" s="22">
        <v>0.05</v>
      </c>
      <c r="H35" s="21"/>
      <c r="I35" s="22"/>
      <c r="J35" s="21">
        <f t="shared" ref="J35:J42" si="7">K35*G35</f>
        <v>0.29950000000000004</v>
      </c>
      <c r="K35" s="25">
        <f t="shared" ref="K35:K42" si="8">ROUND(F35*E35,2)</f>
        <v>5.99</v>
      </c>
      <c r="L35" s="26">
        <f t="shared" ref="L35:L42" si="9">K35</f>
        <v>5.99</v>
      </c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  <c r="ALV35" s="17"/>
      <c r="ALW35" s="17"/>
      <c r="ALX35" s="17"/>
      <c r="ALY35" s="17"/>
      <c r="ALZ35" s="17"/>
      <c r="AMA35" s="17"/>
      <c r="AMB35" s="17"/>
      <c r="AMC35" s="17"/>
      <c r="AMD35" s="17"/>
      <c r="AME35" s="17"/>
      <c r="AMF35" s="17"/>
      <c r="AMG35" s="17"/>
    </row>
    <row r="36" spans="1:1021">
      <c r="A36" s="17"/>
      <c r="B36" s="19" t="s">
        <v>515</v>
      </c>
      <c r="C36" s="20" t="s">
        <v>60</v>
      </c>
      <c r="D36" s="21"/>
      <c r="E36" s="22">
        <v>0.2</v>
      </c>
      <c r="F36" s="21">
        <v>29.95</v>
      </c>
      <c r="G36" s="22">
        <v>0.05</v>
      </c>
      <c r="H36" s="21"/>
      <c r="I36" s="22"/>
      <c r="J36" s="21">
        <f t="shared" si="7"/>
        <v>0.29950000000000004</v>
      </c>
      <c r="K36" s="25">
        <f t="shared" si="8"/>
        <v>5.99</v>
      </c>
      <c r="L36" s="26">
        <f t="shared" si="9"/>
        <v>5.99</v>
      </c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  <c r="AKS36" s="17"/>
      <c r="AKT36" s="17"/>
      <c r="AKU36" s="17"/>
      <c r="AKV36" s="17"/>
      <c r="AKW36" s="17"/>
      <c r="AKX36" s="17"/>
      <c r="AKY36" s="17"/>
      <c r="AKZ36" s="17"/>
      <c r="ALA36" s="17"/>
      <c r="ALB36" s="17"/>
      <c r="ALC36" s="17"/>
      <c r="ALD36" s="17"/>
      <c r="ALE36" s="17"/>
      <c r="ALF36" s="17"/>
      <c r="ALG36" s="17"/>
      <c r="ALH36" s="17"/>
      <c r="ALI36" s="17"/>
      <c r="ALJ36" s="17"/>
      <c r="ALK36" s="17"/>
      <c r="ALL36" s="17"/>
      <c r="ALM36" s="17"/>
      <c r="ALN36" s="17"/>
      <c r="ALO36" s="17"/>
      <c r="ALP36" s="17"/>
      <c r="ALQ36" s="17"/>
      <c r="ALR36" s="17"/>
      <c r="ALS36" s="17"/>
      <c r="ALT36" s="17"/>
      <c r="ALU36" s="17"/>
      <c r="ALV36" s="17"/>
      <c r="ALW36" s="17"/>
      <c r="ALX36" s="17"/>
      <c r="ALY36" s="17"/>
      <c r="ALZ36" s="17"/>
      <c r="AMA36" s="17"/>
      <c r="AMB36" s="17"/>
      <c r="AMC36" s="17"/>
      <c r="AMD36" s="17"/>
      <c r="AME36" s="17"/>
      <c r="AMF36" s="17"/>
      <c r="AMG36" s="17"/>
    </row>
    <row r="37" spans="1:1021">
      <c r="A37" s="17"/>
      <c r="B37" s="19" t="s">
        <v>515</v>
      </c>
      <c r="C37" s="20" t="s">
        <v>60</v>
      </c>
      <c r="D37" s="21"/>
      <c r="E37" s="22">
        <v>0.2</v>
      </c>
      <c r="F37" s="21">
        <v>29.95</v>
      </c>
      <c r="G37" s="22">
        <v>0.05</v>
      </c>
      <c r="H37" s="21"/>
      <c r="I37" s="22"/>
      <c r="J37" s="21">
        <f t="shared" si="7"/>
        <v>0.29950000000000004</v>
      </c>
      <c r="K37" s="25">
        <f t="shared" si="8"/>
        <v>5.99</v>
      </c>
      <c r="L37" s="26">
        <f t="shared" si="9"/>
        <v>5.99</v>
      </c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7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7"/>
      <c r="ALZ37" s="17"/>
      <c r="AMA37" s="17"/>
      <c r="AMB37" s="17"/>
      <c r="AMC37" s="17"/>
      <c r="AMD37" s="17"/>
      <c r="AME37" s="17"/>
      <c r="AMF37" s="17"/>
      <c r="AMG37" s="17"/>
    </row>
    <row r="38" spans="1:1021">
      <c r="A38" s="17"/>
      <c r="B38" s="19" t="s">
        <v>516</v>
      </c>
      <c r="C38" s="20" t="s">
        <v>60</v>
      </c>
      <c r="D38" s="21"/>
      <c r="E38" s="22">
        <v>0.2</v>
      </c>
      <c r="F38" s="21">
        <v>2.3199999999999998</v>
      </c>
      <c r="G38" s="22">
        <v>0.05</v>
      </c>
      <c r="H38" s="21"/>
      <c r="I38" s="22"/>
      <c r="J38" s="21">
        <f t="shared" si="7"/>
        <v>2.3000000000000003E-2</v>
      </c>
      <c r="K38" s="25">
        <f t="shared" si="8"/>
        <v>0.46</v>
      </c>
      <c r="L38" s="26">
        <f t="shared" si="9"/>
        <v>0.46</v>
      </c>
      <c r="M38" s="46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  <c r="NJ38" s="17"/>
      <c r="NK38" s="17"/>
      <c r="NL38" s="17"/>
      <c r="NM38" s="17"/>
      <c r="NN38" s="17"/>
      <c r="NO38" s="17"/>
      <c r="NP38" s="17"/>
      <c r="NQ38" s="17"/>
      <c r="NR38" s="17"/>
      <c r="NS38" s="17"/>
      <c r="NT38" s="17"/>
      <c r="NU38" s="17"/>
      <c r="NV38" s="17"/>
      <c r="NW38" s="17"/>
      <c r="NX38" s="17"/>
      <c r="NY38" s="17"/>
      <c r="NZ38" s="17"/>
      <c r="OA38" s="17"/>
      <c r="OB38" s="17"/>
      <c r="OC38" s="17"/>
      <c r="OD38" s="17"/>
      <c r="OE38" s="17"/>
      <c r="OF38" s="17"/>
      <c r="OG38" s="17"/>
      <c r="OH38" s="17"/>
      <c r="OI38" s="17"/>
      <c r="OJ38" s="17"/>
      <c r="OK38" s="17"/>
      <c r="OL38" s="17"/>
      <c r="OM38" s="17"/>
      <c r="ON38" s="17"/>
      <c r="OO38" s="17"/>
      <c r="OP38" s="17"/>
      <c r="OQ38" s="17"/>
      <c r="OR38" s="17"/>
      <c r="OS38" s="17"/>
      <c r="OT38" s="17"/>
      <c r="OU38" s="17"/>
      <c r="OV38" s="17"/>
      <c r="OW38" s="17"/>
      <c r="OX38" s="17"/>
      <c r="OY38" s="17"/>
      <c r="OZ38" s="17"/>
      <c r="PA38" s="17"/>
      <c r="PB38" s="17"/>
      <c r="PC38" s="17"/>
      <c r="PD38" s="17"/>
      <c r="PE38" s="17"/>
      <c r="PF38" s="17"/>
      <c r="PG38" s="17"/>
      <c r="PH38" s="17"/>
      <c r="PI38" s="17"/>
      <c r="PJ38" s="17"/>
      <c r="PK38" s="17"/>
      <c r="PL38" s="17"/>
      <c r="PM38" s="17"/>
      <c r="PN38" s="17"/>
      <c r="PO38" s="17"/>
      <c r="PP38" s="17"/>
      <c r="PQ38" s="17"/>
      <c r="PR38" s="17"/>
      <c r="PS38" s="17"/>
      <c r="PT38" s="17"/>
      <c r="PU38" s="17"/>
      <c r="PV38" s="17"/>
      <c r="PW38" s="17"/>
      <c r="PX38" s="17"/>
      <c r="PY38" s="17"/>
      <c r="PZ38" s="17"/>
      <c r="QA38" s="17"/>
      <c r="QB38" s="17"/>
      <c r="QC38" s="17"/>
      <c r="QD38" s="17"/>
      <c r="QE38" s="17"/>
      <c r="QF38" s="17"/>
      <c r="QG38" s="17"/>
      <c r="QH38" s="17"/>
      <c r="QI38" s="17"/>
      <c r="QJ38" s="17"/>
      <c r="QK38" s="17"/>
      <c r="QL38" s="17"/>
      <c r="QM38" s="17"/>
      <c r="QN38" s="17"/>
      <c r="QO38" s="17"/>
      <c r="QP38" s="17"/>
      <c r="QQ38" s="17"/>
      <c r="QR38" s="17"/>
      <c r="QS38" s="17"/>
      <c r="QT38" s="17"/>
      <c r="QU38" s="17"/>
      <c r="QV38" s="17"/>
      <c r="QW38" s="17"/>
      <c r="QX38" s="17"/>
      <c r="QY38" s="17"/>
      <c r="QZ38" s="17"/>
      <c r="RA38" s="17"/>
      <c r="RB38" s="17"/>
      <c r="RC38" s="17"/>
      <c r="RD38" s="17"/>
      <c r="RE38" s="17"/>
      <c r="RF38" s="17"/>
      <c r="RG38" s="17"/>
      <c r="RH38" s="17"/>
      <c r="RI38" s="17"/>
      <c r="RJ38" s="17"/>
      <c r="RK38" s="17"/>
      <c r="RL38" s="17"/>
      <c r="RM38" s="17"/>
      <c r="RN38" s="17"/>
      <c r="RO38" s="17"/>
      <c r="RP38" s="17"/>
      <c r="RQ38" s="17"/>
      <c r="RR38" s="17"/>
      <c r="RS38" s="17"/>
      <c r="RT38" s="17"/>
      <c r="RU38" s="17"/>
      <c r="RV38" s="17"/>
      <c r="RW38" s="17"/>
      <c r="RX38" s="17"/>
      <c r="RY38" s="17"/>
      <c r="RZ38" s="17"/>
      <c r="SA38" s="17"/>
      <c r="SB38" s="17"/>
      <c r="SC38" s="17"/>
      <c r="SD38" s="17"/>
      <c r="SE38" s="17"/>
      <c r="SF38" s="17"/>
      <c r="SG38" s="17"/>
      <c r="SH38" s="17"/>
      <c r="SI38" s="17"/>
      <c r="SJ38" s="17"/>
      <c r="SK38" s="17"/>
      <c r="SL38" s="17"/>
      <c r="SM38" s="17"/>
      <c r="SN38" s="17"/>
      <c r="SO38" s="17"/>
      <c r="SP38" s="17"/>
      <c r="SQ38" s="17"/>
      <c r="SR38" s="17"/>
      <c r="SS38" s="17"/>
      <c r="ST38" s="17"/>
      <c r="SU38" s="17"/>
      <c r="SV38" s="17"/>
      <c r="SW38" s="17"/>
      <c r="SX38" s="17"/>
      <c r="SY38" s="17"/>
      <c r="SZ38" s="17"/>
      <c r="TA38" s="17"/>
      <c r="TB38" s="17"/>
      <c r="TC38" s="17"/>
      <c r="TD38" s="17"/>
      <c r="TE38" s="17"/>
      <c r="TF38" s="17"/>
      <c r="TG38" s="17"/>
      <c r="TH38" s="17"/>
      <c r="TI38" s="17"/>
      <c r="TJ38" s="17"/>
      <c r="TK38" s="17"/>
      <c r="TL38" s="17"/>
      <c r="TM38" s="17"/>
      <c r="TN38" s="17"/>
      <c r="TO38" s="17"/>
      <c r="TP38" s="17"/>
      <c r="TQ38" s="17"/>
      <c r="TR38" s="17"/>
      <c r="TS38" s="17"/>
      <c r="TT38" s="17"/>
      <c r="TU38" s="17"/>
      <c r="TV38" s="17"/>
      <c r="TW38" s="17"/>
      <c r="TX38" s="17"/>
      <c r="TY38" s="17"/>
      <c r="TZ38" s="17"/>
      <c r="UA38" s="17"/>
      <c r="UB38" s="17"/>
      <c r="UC38" s="17"/>
      <c r="UD38" s="17"/>
      <c r="UE38" s="17"/>
      <c r="UF38" s="17"/>
      <c r="UG38" s="17"/>
      <c r="UH38" s="17"/>
      <c r="UI38" s="17"/>
      <c r="UJ38" s="17"/>
      <c r="UK38" s="17"/>
      <c r="UL38" s="17"/>
      <c r="UM38" s="17"/>
      <c r="UN38" s="17"/>
      <c r="UO38" s="17"/>
      <c r="UP38" s="17"/>
      <c r="UQ38" s="17"/>
      <c r="UR38" s="17"/>
      <c r="US38" s="17"/>
      <c r="UT38" s="17"/>
      <c r="UU38" s="17"/>
      <c r="UV38" s="17"/>
      <c r="UW38" s="17"/>
      <c r="UX38" s="17"/>
      <c r="UY38" s="17"/>
      <c r="UZ38" s="17"/>
      <c r="VA38" s="17"/>
      <c r="VB38" s="17"/>
      <c r="VC38" s="17"/>
      <c r="VD38" s="17"/>
      <c r="VE38" s="17"/>
      <c r="VF38" s="17"/>
      <c r="VG38" s="17"/>
      <c r="VH38" s="17"/>
      <c r="VI38" s="17"/>
      <c r="VJ38" s="17"/>
      <c r="VK38" s="17"/>
      <c r="VL38" s="17"/>
      <c r="VM38" s="17"/>
      <c r="VN38" s="17"/>
      <c r="VO38" s="17"/>
      <c r="VP38" s="17"/>
      <c r="VQ38" s="17"/>
      <c r="VR38" s="17"/>
      <c r="VS38" s="17"/>
      <c r="VT38" s="17"/>
      <c r="VU38" s="17"/>
      <c r="VV38" s="17"/>
      <c r="VW38" s="17"/>
      <c r="VX38" s="17"/>
      <c r="VY38" s="17"/>
      <c r="VZ38" s="17"/>
      <c r="WA38" s="17"/>
      <c r="WB38" s="17"/>
      <c r="WC38" s="17"/>
      <c r="WD38" s="17"/>
      <c r="WE38" s="17"/>
      <c r="WF38" s="17"/>
      <c r="WG38" s="17"/>
      <c r="WH38" s="17"/>
      <c r="WI38" s="17"/>
      <c r="WJ38" s="17"/>
      <c r="WK38" s="17"/>
      <c r="WL38" s="17"/>
      <c r="WM38" s="17"/>
      <c r="WN38" s="17"/>
      <c r="WO38" s="17"/>
      <c r="WP38" s="17"/>
      <c r="WQ38" s="17"/>
      <c r="WR38" s="17"/>
      <c r="WS38" s="17"/>
      <c r="WT38" s="17"/>
      <c r="WU38" s="17"/>
      <c r="WV38" s="17"/>
      <c r="WW38" s="17"/>
      <c r="WX38" s="17"/>
      <c r="WY38" s="17"/>
      <c r="WZ38" s="17"/>
      <c r="XA38" s="17"/>
      <c r="XB38" s="17"/>
      <c r="XC38" s="17"/>
      <c r="XD38" s="17"/>
      <c r="XE38" s="17"/>
      <c r="XF38" s="17"/>
      <c r="XG38" s="17"/>
      <c r="XH38" s="17"/>
      <c r="XI38" s="17"/>
      <c r="XJ38" s="17"/>
      <c r="XK38" s="17"/>
      <c r="XL38" s="17"/>
      <c r="XM38" s="17"/>
      <c r="XN38" s="17"/>
      <c r="XO38" s="17"/>
      <c r="XP38" s="17"/>
      <c r="XQ38" s="17"/>
      <c r="XR38" s="17"/>
      <c r="XS38" s="17"/>
      <c r="XT38" s="17"/>
      <c r="XU38" s="17"/>
      <c r="XV38" s="17"/>
      <c r="XW38" s="17"/>
      <c r="XX38" s="17"/>
      <c r="XY38" s="17"/>
      <c r="XZ38" s="17"/>
      <c r="YA38" s="17"/>
      <c r="YB38" s="17"/>
      <c r="YC38" s="17"/>
      <c r="YD38" s="17"/>
      <c r="YE38" s="17"/>
      <c r="YF38" s="17"/>
      <c r="YG38" s="17"/>
      <c r="YH38" s="17"/>
      <c r="YI38" s="17"/>
      <c r="YJ38" s="17"/>
      <c r="YK38" s="17"/>
      <c r="YL38" s="17"/>
      <c r="YM38" s="17"/>
      <c r="YN38" s="17"/>
      <c r="YO38" s="17"/>
      <c r="YP38" s="17"/>
      <c r="YQ38" s="17"/>
      <c r="YR38" s="17"/>
      <c r="YS38" s="17"/>
      <c r="YT38" s="17"/>
      <c r="YU38" s="17"/>
      <c r="YV38" s="17"/>
      <c r="YW38" s="17"/>
      <c r="YX38" s="17"/>
      <c r="YY38" s="17"/>
      <c r="YZ38" s="17"/>
      <c r="ZA38" s="17"/>
      <c r="ZB38" s="17"/>
      <c r="ZC38" s="17"/>
      <c r="ZD38" s="17"/>
      <c r="ZE38" s="17"/>
      <c r="ZF38" s="17"/>
      <c r="ZG38" s="17"/>
      <c r="ZH38" s="17"/>
      <c r="ZI38" s="17"/>
      <c r="ZJ38" s="17"/>
      <c r="ZK38" s="17"/>
      <c r="ZL38" s="17"/>
      <c r="ZM38" s="17"/>
      <c r="ZN38" s="17"/>
      <c r="ZO38" s="17"/>
      <c r="ZP38" s="17"/>
      <c r="ZQ38" s="17"/>
      <c r="ZR38" s="17"/>
      <c r="ZS38" s="17"/>
      <c r="ZT38" s="17"/>
      <c r="ZU38" s="17"/>
      <c r="ZV38" s="17"/>
      <c r="ZW38" s="17"/>
      <c r="ZX38" s="17"/>
      <c r="ZY38" s="17"/>
      <c r="ZZ38" s="17"/>
      <c r="AAA38" s="17"/>
      <c r="AAB38" s="17"/>
      <c r="AAC38" s="17"/>
      <c r="AAD38" s="17"/>
      <c r="AAE38" s="17"/>
      <c r="AAF38" s="17"/>
      <c r="AAG38" s="17"/>
      <c r="AAH38" s="17"/>
      <c r="AAI38" s="17"/>
      <c r="AAJ38" s="17"/>
      <c r="AAK38" s="17"/>
      <c r="AAL38" s="17"/>
      <c r="AAM38" s="17"/>
      <c r="AAN38" s="17"/>
      <c r="AAO38" s="17"/>
      <c r="AAP38" s="17"/>
      <c r="AAQ38" s="17"/>
      <c r="AAR38" s="17"/>
      <c r="AAS38" s="17"/>
      <c r="AAT38" s="17"/>
      <c r="AAU38" s="17"/>
      <c r="AAV38" s="17"/>
      <c r="AAW38" s="17"/>
      <c r="AAX38" s="17"/>
      <c r="AAY38" s="17"/>
      <c r="AAZ38" s="17"/>
      <c r="ABA38" s="17"/>
      <c r="ABB38" s="17"/>
      <c r="ABC38" s="17"/>
      <c r="ABD38" s="17"/>
      <c r="ABE38" s="17"/>
      <c r="ABF38" s="17"/>
      <c r="ABG38" s="17"/>
      <c r="ABH38" s="17"/>
      <c r="ABI38" s="17"/>
      <c r="ABJ38" s="17"/>
      <c r="ABK38" s="17"/>
      <c r="ABL38" s="17"/>
      <c r="ABM38" s="17"/>
      <c r="ABN38" s="17"/>
      <c r="ABO38" s="17"/>
      <c r="ABP38" s="17"/>
      <c r="ABQ38" s="17"/>
      <c r="ABR38" s="17"/>
      <c r="ABS38" s="17"/>
      <c r="ABT38" s="17"/>
      <c r="ABU38" s="17"/>
      <c r="ABV38" s="17"/>
      <c r="ABW38" s="17"/>
      <c r="ABX38" s="17"/>
      <c r="ABY38" s="17"/>
      <c r="ABZ38" s="17"/>
      <c r="ACA38" s="17"/>
      <c r="ACB38" s="17"/>
      <c r="ACC38" s="17"/>
      <c r="ACD38" s="17"/>
      <c r="ACE38" s="17"/>
      <c r="ACF38" s="17"/>
      <c r="ACG38" s="17"/>
      <c r="ACH38" s="17"/>
      <c r="ACI38" s="17"/>
      <c r="ACJ38" s="17"/>
      <c r="ACK38" s="17"/>
      <c r="ACL38" s="17"/>
      <c r="ACM38" s="17"/>
      <c r="ACN38" s="17"/>
      <c r="ACO38" s="17"/>
      <c r="ACP38" s="17"/>
      <c r="ACQ38" s="17"/>
      <c r="ACR38" s="17"/>
      <c r="ACS38" s="17"/>
      <c r="ACT38" s="17"/>
      <c r="ACU38" s="17"/>
      <c r="ACV38" s="17"/>
      <c r="ACW38" s="17"/>
      <c r="ACX38" s="17"/>
      <c r="ACY38" s="17"/>
      <c r="ACZ38" s="17"/>
      <c r="ADA38" s="17"/>
      <c r="ADB38" s="17"/>
      <c r="ADC38" s="17"/>
      <c r="ADD38" s="17"/>
      <c r="ADE38" s="17"/>
      <c r="ADF38" s="17"/>
      <c r="ADG38" s="17"/>
      <c r="ADH38" s="17"/>
      <c r="ADI38" s="17"/>
      <c r="ADJ38" s="17"/>
      <c r="ADK38" s="17"/>
      <c r="ADL38" s="17"/>
      <c r="ADM38" s="17"/>
      <c r="ADN38" s="17"/>
      <c r="ADO38" s="17"/>
      <c r="ADP38" s="17"/>
      <c r="ADQ38" s="17"/>
      <c r="ADR38" s="17"/>
      <c r="ADS38" s="17"/>
      <c r="ADT38" s="17"/>
      <c r="ADU38" s="17"/>
      <c r="ADV38" s="17"/>
      <c r="ADW38" s="17"/>
      <c r="ADX38" s="17"/>
      <c r="ADY38" s="17"/>
      <c r="ADZ38" s="17"/>
      <c r="AEA38" s="17"/>
      <c r="AEB38" s="17"/>
      <c r="AEC38" s="17"/>
      <c r="AED38" s="17"/>
      <c r="AEE38" s="17"/>
      <c r="AEF38" s="17"/>
      <c r="AEG38" s="17"/>
      <c r="AEH38" s="17"/>
      <c r="AEI38" s="17"/>
      <c r="AEJ38" s="17"/>
      <c r="AEK38" s="17"/>
      <c r="AEL38" s="17"/>
      <c r="AEM38" s="17"/>
      <c r="AEN38" s="17"/>
      <c r="AEO38" s="17"/>
      <c r="AEP38" s="17"/>
      <c r="AEQ38" s="17"/>
      <c r="AER38" s="17"/>
      <c r="AES38" s="17"/>
      <c r="AET38" s="17"/>
      <c r="AEU38" s="17"/>
      <c r="AEV38" s="17"/>
      <c r="AEW38" s="17"/>
      <c r="AEX38" s="17"/>
      <c r="AEY38" s="17"/>
      <c r="AEZ38" s="17"/>
      <c r="AFA38" s="17"/>
      <c r="AFB38" s="17"/>
      <c r="AFC38" s="17"/>
      <c r="AFD38" s="17"/>
      <c r="AFE38" s="17"/>
      <c r="AFF38" s="17"/>
      <c r="AFG38" s="17"/>
      <c r="AFH38" s="17"/>
      <c r="AFI38" s="17"/>
      <c r="AFJ38" s="17"/>
      <c r="AFK38" s="17"/>
      <c r="AFL38" s="17"/>
      <c r="AFM38" s="17"/>
      <c r="AFN38" s="17"/>
      <c r="AFO38" s="17"/>
      <c r="AFP38" s="17"/>
      <c r="AFQ38" s="17"/>
      <c r="AFR38" s="17"/>
      <c r="AFS38" s="17"/>
      <c r="AFT38" s="17"/>
      <c r="AFU38" s="17"/>
      <c r="AFV38" s="17"/>
      <c r="AFW38" s="17"/>
      <c r="AFX38" s="17"/>
      <c r="AFY38" s="17"/>
      <c r="AFZ38" s="17"/>
      <c r="AGA38" s="17"/>
      <c r="AGB38" s="17"/>
      <c r="AGC38" s="17"/>
      <c r="AGD38" s="17"/>
      <c r="AGE38" s="17"/>
      <c r="AGF38" s="17"/>
      <c r="AGG38" s="17"/>
      <c r="AGH38" s="17"/>
      <c r="AGI38" s="17"/>
      <c r="AGJ38" s="17"/>
      <c r="AGK38" s="17"/>
      <c r="AGL38" s="17"/>
      <c r="AGM38" s="17"/>
      <c r="AGN38" s="17"/>
      <c r="AGO38" s="17"/>
      <c r="AGP38" s="17"/>
      <c r="AGQ38" s="17"/>
      <c r="AGR38" s="17"/>
      <c r="AGS38" s="17"/>
      <c r="AGT38" s="17"/>
      <c r="AGU38" s="17"/>
      <c r="AGV38" s="17"/>
      <c r="AGW38" s="17"/>
      <c r="AGX38" s="17"/>
      <c r="AGY38" s="17"/>
      <c r="AGZ38" s="17"/>
      <c r="AHA38" s="17"/>
      <c r="AHB38" s="17"/>
      <c r="AHC38" s="17"/>
      <c r="AHD38" s="17"/>
      <c r="AHE38" s="17"/>
      <c r="AHF38" s="17"/>
      <c r="AHG38" s="17"/>
      <c r="AHH38" s="17"/>
      <c r="AHI38" s="17"/>
      <c r="AHJ38" s="17"/>
      <c r="AHK38" s="17"/>
      <c r="AHL38" s="17"/>
      <c r="AHM38" s="17"/>
      <c r="AHN38" s="17"/>
      <c r="AHO38" s="17"/>
      <c r="AHP38" s="17"/>
      <c r="AHQ38" s="17"/>
      <c r="AHR38" s="17"/>
      <c r="AHS38" s="17"/>
      <c r="AHT38" s="17"/>
      <c r="AHU38" s="17"/>
      <c r="AHV38" s="17"/>
      <c r="AHW38" s="17"/>
      <c r="AHX38" s="17"/>
      <c r="AHY38" s="17"/>
      <c r="AHZ38" s="17"/>
      <c r="AIA38" s="17"/>
      <c r="AIB38" s="17"/>
      <c r="AIC38" s="17"/>
      <c r="AID38" s="17"/>
      <c r="AIE38" s="17"/>
      <c r="AIF38" s="17"/>
      <c r="AIG38" s="17"/>
      <c r="AIH38" s="17"/>
      <c r="AII38" s="17"/>
      <c r="AIJ38" s="17"/>
      <c r="AIK38" s="17"/>
      <c r="AIL38" s="17"/>
      <c r="AIM38" s="17"/>
      <c r="AIN38" s="17"/>
      <c r="AIO38" s="17"/>
      <c r="AIP38" s="17"/>
      <c r="AIQ38" s="17"/>
      <c r="AIR38" s="17"/>
      <c r="AIS38" s="17"/>
      <c r="AIT38" s="17"/>
      <c r="AIU38" s="17"/>
      <c r="AIV38" s="17"/>
      <c r="AIW38" s="17"/>
      <c r="AIX38" s="17"/>
      <c r="AIY38" s="17"/>
      <c r="AIZ38" s="17"/>
      <c r="AJA38" s="17"/>
      <c r="AJB38" s="17"/>
      <c r="AJC38" s="17"/>
      <c r="AJD38" s="17"/>
      <c r="AJE38" s="17"/>
      <c r="AJF38" s="17"/>
      <c r="AJG38" s="17"/>
      <c r="AJH38" s="17"/>
      <c r="AJI38" s="17"/>
      <c r="AJJ38" s="17"/>
      <c r="AJK38" s="17"/>
      <c r="AJL38" s="17"/>
      <c r="AJM38" s="17"/>
      <c r="AJN38" s="17"/>
      <c r="AJO38" s="17"/>
      <c r="AJP38" s="17"/>
      <c r="AJQ38" s="17"/>
      <c r="AJR38" s="17"/>
      <c r="AJS38" s="17"/>
      <c r="AJT38" s="17"/>
      <c r="AJU38" s="17"/>
      <c r="AJV38" s="17"/>
      <c r="AJW38" s="17"/>
      <c r="AJX38" s="17"/>
      <c r="AJY38" s="17"/>
      <c r="AJZ38" s="17"/>
      <c r="AKA38" s="17"/>
      <c r="AKB38" s="17"/>
      <c r="AKC38" s="17"/>
      <c r="AKD38" s="17"/>
      <c r="AKE38" s="17"/>
      <c r="AKF38" s="17"/>
      <c r="AKG38" s="17"/>
      <c r="AKH38" s="17"/>
      <c r="AKI38" s="17"/>
      <c r="AKJ38" s="17"/>
      <c r="AKK38" s="17"/>
      <c r="AKL38" s="17"/>
      <c r="AKM38" s="17"/>
      <c r="AKN38" s="17"/>
      <c r="AKO38" s="17"/>
      <c r="AKP38" s="17"/>
      <c r="AKQ38" s="17"/>
      <c r="AKR38" s="17"/>
      <c r="AKS38" s="17"/>
      <c r="AKT38" s="17"/>
      <c r="AKU38" s="17"/>
      <c r="AKV38" s="17"/>
      <c r="AKW38" s="17"/>
      <c r="AKX38" s="17"/>
      <c r="AKY38" s="17"/>
      <c r="AKZ38" s="17"/>
      <c r="ALA38" s="17"/>
      <c r="ALB38" s="17"/>
      <c r="ALC38" s="17"/>
      <c r="ALD38" s="17"/>
      <c r="ALE38" s="17"/>
      <c r="ALF38" s="17"/>
      <c r="ALG38" s="17"/>
      <c r="ALH38" s="17"/>
      <c r="ALI38" s="17"/>
      <c r="ALJ38" s="17"/>
      <c r="ALK38" s="17"/>
      <c r="ALL38" s="17"/>
      <c r="ALM38" s="17"/>
      <c r="ALN38" s="17"/>
      <c r="ALO38" s="17"/>
      <c r="ALP38" s="17"/>
      <c r="ALQ38" s="17"/>
      <c r="ALR38" s="17"/>
      <c r="ALS38" s="17"/>
      <c r="ALT38" s="17"/>
      <c r="ALU38" s="17"/>
      <c r="ALV38" s="17"/>
      <c r="ALW38" s="17"/>
      <c r="ALX38" s="17"/>
      <c r="ALY38" s="17"/>
      <c r="ALZ38" s="17"/>
      <c r="AMA38" s="17"/>
      <c r="AMB38" s="17"/>
      <c r="AMC38" s="17"/>
      <c r="AMD38" s="17"/>
      <c r="AME38" s="17"/>
      <c r="AMF38" s="17"/>
      <c r="AMG38" s="17"/>
    </row>
    <row r="39" spans="1:1021">
      <c r="A39" s="17"/>
      <c r="B39" s="19" t="s">
        <v>516</v>
      </c>
      <c r="C39" s="20" t="s">
        <v>60</v>
      </c>
      <c r="D39" s="21"/>
      <c r="E39" s="22">
        <v>0.2</v>
      </c>
      <c r="F39" s="21">
        <v>1.22</v>
      </c>
      <c r="G39" s="22">
        <v>0.05</v>
      </c>
      <c r="H39" s="21"/>
      <c r="I39" s="22"/>
      <c r="J39" s="21">
        <f t="shared" si="7"/>
        <v>1.2E-2</v>
      </c>
      <c r="K39" s="25">
        <f t="shared" si="8"/>
        <v>0.24</v>
      </c>
      <c r="L39" s="26">
        <f t="shared" si="9"/>
        <v>0.24</v>
      </c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7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7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7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7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7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7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7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7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7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7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7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7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7"/>
      <c r="YS39" s="17"/>
      <c r="YT39" s="17"/>
      <c r="YU39" s="17"/>
      <c r="YV39" s="17"/>
      <c r="YW39" s="17"/>
      <c r="YX39" s="17"/>
      <c r="YY39" s="17"/>
      <c r="YZ39" s="17"/>
      <c r="ZA39" s="17"/>
      <c r="ZB39" s="17"/>
      <c r="ZC39" s="17"/>
      <c r="ZD39" s="17"/>
      <c r="ZE39" s="17"/>
      <c r="ZF39" s="17"/>
      <c r="ZG39" s="17"/>
      <c r="ZH39" s="17"/>
      <c r="ZI39" s="17"/>
      <c r="ZJ39" s="17"/>
      <c r="ZK39" s="17"/>
      <c r="ZL39" s="17"/>
      <c r="ZM39" s="17"/>
      <c r="ZN39" s="17"/>
      <c r="ZO39" s="17"/>
      <c r="ZP39" s="17"/>
      <c r="ZQ39" s="17"/>
      <c r="ZR39" s="17"/>
      <c r="ZS39" s="17"/>
      <c r="ZT39" s="17"/>
      <c r="ZU39" s="17"/>
      <c r="ZV39" s="17"/>
      <c r="ZW39" s="17"/>
      <c r="ZX39" s="17"/>
      <c r="ZY39" s="17"/>
      <c r="ZZ39" s="17"/>
      <c r="AAA39" s="17"/>
      <c r="AAB39" s="17"/>
      <c r="AAC39" s="17"/>
      <c r="AAD39" s="17"/>
      <c r="AAE39" s="17"/>
      <c r="AAF39" s="17"/>
      <c r="AAG39" s="17"/>
      <c r="AAH39" s="17"/>
      <c r="AAI39" s="17"/>
      <c r="AAJ39" s="17"/>
      <c r="AAK39" s="17"/>
      <c r="AAL39" s="17"/>
      <c r="AAM39" s="17"/>
      <c r="AAN39" s="17"/>
      <c r="AAO39" s="17"/>
      <c r="AAP39" s="17"/>
      <c r="AAQ39" s="17"/>
      <c r="AAR39" s="17"/>
      <c r="AAS39" s="17"/>
      <c r="AAT39" s="17"/>
      <c r="AAU39" s="17"/>
      <c r="AAV39" s="17"/>
      <c r="AAW39" s="17"/>
      <c r="AAX39" s="17"/>
      <c r="AAY39" s="17"/>
      <c r="AAZ39" s="17"/>
      <c r="ABA39" s="17"/>
      <c r="ABB39" s="17"/>
      <c r="ABC39" s="17"/>
      <c r="ABD39" s="17"/>
      <c r="ABE39" s="17"/>
      <c r="ABF39" s="17"/>
      <c r="ABG39" s="17"/>
      <c r="ABH39" s="17"/>
      <c r="ABI39" s="17"/>
      <c r="ABJ39" s="17"/>
      <c r="ABK39" s="17"/>
      <c r="ABL39" s="17"/>
      <c r="ABM39" s="17"/>
      <c r="ABN39" s="17"/>
      <c r="ABO39" s="17"/>
      <c r="ABP39" s="17"/>
      <c r="ABQ39" s="17"/>
      <c r="ABR39" s="17"/>
      <c r="ABS39" s="17"/>
      <c r="ABT39" s="17"/>
      <c r="ABU39" s="17"/>
      <c r="ABV39" s="17"/>
      <c r="ABW39" s="17"/>
      <c r="ABX39" s="17"/>
      <c r="ABY39" s="17"/>
      <c r="ABZ39" s="17"/>
      <c r="ACA39" s="17"/>
      <c r="ACB39" s="17"/>
      <c r="ACC39" s="17"/>
      <c r="ACD39" s="17"/>
      <c r="ACE39" s="17"/>
      <c r="ACF39" s="17"/>
      <c r="ACG39" s="17"/>
      <c r="ACH39" s="17"/>
      <c r="ACI39" s="17"/>
      <c r="ACJ39" s="17"/>
      <c r="ACK39" s="17"/>
      <c r="ACL39" s="17"/>
      <c r="ACM39" s="17"/>
      <c r="ACN39" s="17"/>
      <c r="ACO39" s="17"/>
      <c r="ACP39" s="17"/>
      <c r="ACQ39" s="17"/>
      <c r="ACR39" s="17"/>
      <c r="ACS39" s="17"/>
      <c r="ACT39" s="17"/>
      <c r="ACU39" s="17"/>
      <c r="ACV39" s="17"/>
      <c r="ACW39" s="17"/>
      <c r="ACX39" s="17"/>
      <c r="ACY39" s="17"/>
      <c r="ACZ39" s="17"/>
      <c r="ADA39" s="17"/>
      <c r="ADB39" s="17"/>
      <c r="ADC39" s="17"/>
      <c r="ADD39" s="17"/>
      <c r="ADE39" s="17"/>
      <c r="ADF39" s="17"/>
      <c r="ADG39" s="17"/>
      <c r="ADH39" s="17"/>
      <c r="ADI39" s="17"/>
      <c r="ADJ39" s="17"/>
      <c r="ADK39" s="17"/>
      <c r="ADL39" s="17"/>
      <c r="ADM39" s="17"/>
      <c r="ADN39" s="17"/>
      <c r="ADO39" s="17"/>
      <c r="ADP39" s="17"/>
      <c r="ADQ39" s="17"/>
      <c r="ADR39" s="17"/>
      <c r="ADS39" s="17"/>
      <c r="ADT39" s="17"/>
      <c r="ADU39" s="17"/>
      <c r="ADV39" s="17"/>
      <c r="ADW39" s="17"/>
      <c r="ADX39" s="17"/>
      <c r="ADY39" s="17"/>
      <c r="ADZ39" s="17"/>
      <c r="AEA39" s="17"/>
      <c r="AEB39" s="17"/>
      <c r="AEC39" s="17"/>
      <c r="AED39" s="17"/>
      <c r="AEE39" s="17"/>
      <c r="AEF39" s="17"/>
      <c r="AEG39" s="17"/>
      <c r="AEH39" s="17"/>
      <c r="AEI39" s="17"/>
      <c r="AEJ39" s="17"/>
      <c r="AEK39" s="17"/>
      <c r="AEL39" s="17"/>
      <c r="AEM39" s="17"/>
      <c r="AEN39" s="17"/>
      <c r="AEO39" s="17"/>
      <c r="AEP39" s="17"/>
      <c r="AEQ39" s="17"/>
      <c r="AER39" s="17"/>
      <c r="AES39" s="17"/>
      <c r="AET39" s="17"/>
      <c r="AEU39" s="17"/>
      <c r="AEV39" s="17"/>
      <c r="AEW39" s="17"/>
      <c r="AEX39" s="17"/>
      <c r="AEY39" s="17"/>
      <c r="AEZ39" s="17"/>
      <c r="AFA39" s="17"/>
      <c r="AFB39" s="17"/>
      <c r="AFC39" s="17"/>
      <c r="AFD39" s="17"/>
      <c r="AFE39" s="17"/>
      <c r="AFF39" s="17"/>
      <c r="AFG39" s="17"/>
      <c r="AFH39" s="17"/>
      <c r="AFI39" s="17"/>
      <c r="AFJ39" s="17"/>
      <c r="AFK39" s="17"/>
      <c r="AFL39" s="17"/>
      <c r="AFM39" s="17"/>
      <c r="AFN39" s="17"/>
      <c r="AFO39" s="17"/>
      <c r="AFP39" s="17"/>
      <c r="AFQ39" s="17"/>
      <c r="AFR39" s="17"/>
      <c r="AFS39" s="17"/>
      <c r="AFT39" s="17"/>
      <c r="AFU39" s="17"/>
      <c r="AFV39" s="17"/>
      <c r="AFW39" s="17"/>
      <c r="AFX39" s="17"/>
      <c r="AFY39" s="17"/>
      <c r="AFZ39" s="17"/>
      <c r="AGA39" s="17"/>
      <c r="AGB39" s="17"/>
      <c r="AGC39" s="17"/>
      <c r="AGD39" s="17"/>
      <c r="AGE39" s="17"/>
      <c r="AGF39" s="17"/>
      <c r="AGG39" s="17"/>
      <c r="AGH39" s="17"/>
      <c r="AGI39" s="17"/>
      <c r="AGJ39" s="17"/>
      <c r="AGK39" s="17"/>
      <c r="AGL39" s="17"/>
      <c r="AGM39" s="17"/>
      <c r="AGN39" s="17"/>
      <c r="AGO39" s="17"/>
      <c r="AGP39" s="17"/>
      <c r="AGQ39" s="17"/>
      <c r="AGR39" s="17"/>
      <c r="AGS39" s="17"/>
      <c r="AGT39" s="17"/>
      <c r="AGU39" s="17"/>
      <c r="AGV39" s="17"/>
      <c r="AGW39" s="17"/>
      <c r="AGX39" s="17"/>
      <c r="AGY39" s="17"/>
      <c r="AGZ39" s="17"/>
      <c r="AHA39" s="17"/>
      <c r="AHB39" s="17"/>
      <c r="AHC39" s="17"/>
      <c r="AHD39" s="17"/>
      <c r="AHE39" s="17"/>
      <c r="AHF39" s="17"/>
      <c r="AHG39" s="17"/>
      <c r="AHH39" s="17"/>
      <c r="AHI39" s="17"/>
      <c r="AHJ39" s="17"/>
      <c r="AHK39" s="17"/>
      <c r="AHL39" s="17"/>
      <c r="AHM39" s="17"/>
      <c r="AHN39" s="17"/>
      <c r="AHO39" s="17"/>
      <c r="AHP39" s="17"/>
      <c r="AHQ39" s="17"/>
      <c r="AHR39" s="17"/>
      <c r="AHS39" s="17"/>
      <c r="AHT39" s="17"/>
      <c r="AHU39" s="17"/>
      <c r="AHV39" s="17"/>
      <c r="AHW39" s="17"/>
      <c r="AHX39" s="17"/>
      <c r="AHY39" s="17"/>
      <c r="AHZ39" s="17"/>
      <c r="AIA39" s="17"/>
      <c r="AIB39" s="17"/>
      <c r="AIC39" s="17"/>
      <c r="AID39" s="17"/>
      <c r="AIE39" s="17"/>
      <c r="AIF39" s="17"/>
      <c r="AIG39" s="17"/>
      <c r="AIH39" s="17"/>
      <c r="AII39" s="17"/>
      <c r="AIJ39" s="17"/>
      <c r="AIK39" s="17"/>
      <c r="AIL39" s="17"/>
      <c r="AIM39" s="17"/>
      <c r="AIN39" s="17"/>
      <c r="AIO39" s="17"/>
      <c r="AIP39" s="17"/>
      <c r="AIQ39" s="17"/>
      <c r="AIR39" s="17"/>
      <c r="AIS39" s="17"/>
      <c r="AIT39" s="17"/>
      <c r="AIU39" s="17"/>
      <c r="AIV39" s="17"/>
      <c r="AIW39" s="17"/>
      <c r="AIX39" s="17"/>
      <c r="AIY39" s="17"/>
      <c r="AIZ39" s="17"/>
      <c r="AJA39" s="17"/>
      <c r="AJB39" s="17"/>
      <c r="AJC39" s="17"/>
      <c r="AJD39" s="17"/>
      <c r="AJE39" s="17"/>
      <c r="AJF39" s="17"/>
      <c r="AJG39" s="17"/>
      <c r="AJH39" s="17"/>
      <c r="AJI39" s="17"/>
      <c r="AJJ39" s="17"/>
      <c r="AJK39" s="17"/>
      <c r="AJL39" s="17"/>
      <c r="AJM39" s="17"/>
      <c r="AJN39" s="17"/>
      <c r="AJO39" s="17"/>
      <c r="AJP39" s="17"/>
      <c r="AJQ39" s="17"/>
      <c r="AJR39" s="17"/>
      <c r="AJS39" s="17"/>
      <c r="AJT39" s="17"/>
      <c r="AJU39" s="17"/>
      <c r="AJV39" s="17"/>
      <c r="AJW39" s="17"/>
      <c r="AJX39" s="17"/>
      <c r="AJY39" s="17"/>
      <c r="AJZ39" s="17"/>
      <c r="AKA39" s="17"/>
      <c r="AKB39" s="17"/>
      <c r="AKC39" s="17"/>
      <c r="AKD39" s="17"/>
      <c r="AKE39" s="17"/>
      <c r="AKF39" s="17"/>
      <c r="AKG39" s="17"/>
      <c r="AKH39" s="17"/>
      <c r="AKI39" s="17"/>
      <c r="AKJ39" s="17"/>
      <c r="AKK39" s="17"/>
      <c r="AKL39" s="17"/>
      <c r="AKM39" s="17"/>
      <c r="AKN39" s="17"/>
      <c r="AKO39" s="17"/>
      <c r="AKP39" s="17"/>
      <c r="AKQ39" s="17"/>
      <c r="AKR39" s="17"/>
      <c r="AKS39" s="17"/>
      <c r="AKT39" s="17"/>
      <c r="AKU39" s="17"/>
      <c r="AKV39" s="17"/>
      <c r="AKW39" s="17"/>
      <c r="AKX39" s="17"/>
      <c r="AKY39" s="17"/>
      <c r="AKZ39" s="17"/>
      <c r="ALA39" s="17"/>
      <c r="ALB39" s="17"/>
      <c r="ALC39" s="17"/>
      <c r="ALD39" s="17"/>
      <c r="ALE39" s="17"/>
      <c r="ALF39" s="17"/>
      <c r="ALG39" s="17"/>
      <c r="ALH39" s="17"/>
      <c r="ALI39" s="17"/>
      <c r="ALJ39" s="17"/>
      <c r="ALK39" s="17"/>
      <c r="ALL39" s="17"/>
      <c r="ALM39" s="17"/>
      <c r="ALN39" s="17"/>
      <c r="ALO39" s="17"/>
      <c r="ALP39" s="17"/>
      <c r="ALQ39" s="17"/>
      <c r="ALR39" s="17"/>
      <c r="ALS39" s="17"/>
      <c r="ALT39" s="17"/>
      <c r="ALU39" s="17"/>
      <c r="ALV39" s="17"/>
      <c r="ALW39" s="17"/>
      <c r="ALX39" s="17"/>
      <c r="ALY39" s="17"/>
      <c r="ALZ39" s="17"/>
      <c r="AMA39" s="17"/>
      <c r="AMB39" s="17"/>
      <c r="AMC39" s="17"/>
      <c r="AMD39" s="17"/>
      <c r="AME39" s="17"/>
      <c r="AMF39" s="17"/>
      <c r="AMG39" s="17"/>
    </row>
    <row r="40" spans="1:1021">
      <c r="A40" s="17"/>
      <c r="B40" s="19" t="s">
        <v>516</v>
      </c>
      <c r="C40" s="20" t="s">
        <v>60</v>
      </c>
      <c r="D40" s="21"/>
      <c r="E40" s="22">
        <v>0.2</v>
      </c>
      <c r="F40" s="21">
        <v>1.22</v>
      </c>
      <c r="G40" s="22">
        <v>0.05</v>
      </c>
      <c r="H40" s="21"/>
      <c r="I40" s="22"/>
      <c r="J40" s="21">
        <f t="shared" si="7"/>
        <v>1.2E-2</v>
      </c>
      <c r="K40" s="25">
        <f t="shared" si="8"/>
        <v>0.24</v>
      </c>
      <c r="L40" s="26">
        <f t="shared" si="9"/>
        <v>0.24</v>
      </c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</row>
    <row r="41" spans="1:1021">
      <c r="A41" s="17"/>
      <c r="B41" s="19" t="s">
        <v>516</v>
      </c>
      <c r="C41" s="20" t="s">
        <v>60</v>
      </c>
      <c r="D41" s="21"/>
      <c r="E41" s="22">
        <v>0.2</v>
      </c>
      <c r="F41" s="21">
        <v>1.22</v>
      </c>
      <c r="G41" s="22">
        <v>0.05</v>
      </c>
      <c r="H41" s="21"/>
      <c r="I41" s="22"/>
      <c r="J41" s="21">
        <f t="shared" si="7"/>
        <v>1.2E-2</v>
      </c>
      <c r="K41" s="25">
        <f t="shared" si="8"/>
        <v>0.24</v>
      </c>
      <c r="L41" s="26">
        <f t="shared" si="9"/>
        <v>0.24</v>
      </c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</row>
    <row r="42" spans="1:1021">
      <c r="A42" s="17"/>
      <c r="B42" s="19" t="s">
        <v>516</v>
      </c>
      <c r="C42" s="20" t="s">
        <v>60</v>
      </c>
      <c r="D42" s="21"/>
      <c r="E42" s="22">
        <v>0.2</v>
      </c>
      <c r="F42" s="21">
        <v>1.22</v>
      </c>
      <c r="G42" s="22">
        <v>0.05</v>
      </c>
      <c r="H42" s="21"/>
      <c r="I42" s="22"/>
      <c r="J42" s="21">
        <f t="shared" si="7"/>
        <v>1.2E-2</v>
      </c>
      <c r="K42" s="25">
        <f t="shared" si="8"/>
        <v>0.24</v>
      </c>
      <c r="L42" s="26">
        <f t="shared" si="9"/>
        <v>0.24</v>
      </c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</row>
    <row r="43" spans="1:1021" ht="15.75" customHeight="1">
      <c r="A43" s="17"/>
      <c r="B43" s="343" t="s">
        <v>317</v>
      </c>
      <c r="C43" s="344"/>
      <c r="D43" s="344"/>
      <c r="E43" s="344"/>
      <c r="F43" s="344"/>
      <c r="G43" s="344"/>
      <c r="H43" s="344"/>
      <c r="I43" s="344"/>
      <c r="J43" s="344"/>
      <c r="K43" s="344"/>
      <c r="L43" s="36">
        <f>SUM(J35:J42)</f>
        <v>0.96950000000000014</v>
      </c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</row>
    <row r="44" spans="1:1021" s="13" customFormat="1" ht="12.75">
      <c r="M44" s="23"/>
    </row>
    <row r="45" spans="1:1021" s="13" customFormat="1" ht="12.75">
      <c r="M45" s="23"/>
    </row>
    <row r="46" spans="1:1021" s="13" customFormat="1" ht="12.75">
      <c r="M46" s="23"/>
    </row>
    <row r="47" spans="1:1021" ht="15.75">
      <c r="B47" s="342" t="s">
        <v>520</v>
      </c>
      <c r="C47" s="342"/>
      <c r="D47" s="342"/>
      <c r="E47" s="342"/>
      <c r="F47" s="342"/>
      <c r="G47" s="342"/>
      <c r="H47" s="342"/>
      <c r="I47" s="342"/>
      <c r="J47" s="342"/>
      <c r="K47" s="342"/>
      <c r="L47" s="342"/>
    </row>
    <row r="48" spans="1:1021" s="14" customFormat="1" ht="25.5" customHeight="1">
      <c r="B48" s="350" t="s">
        <v>415</v>
      </c>
      <c r="C48" s="350" t="s">
        <v>302</v>
      </c>
      <c r="D48" s="350" t="s">
        <v>303</v>
      </c>
      <c r="E48" s="350" t="s">
        <v>304</v>
      </c>
      <c r="F48" s="350" t="s">
        <v>305</v>
      </c>
      <c r="G48" s="350" t="s">
        <v>306</v>
      </c>
      <c r="H48" s="350" t="s">
        <v>307</v>
      </c>
      <c r="I48" s="350" t="s">
        <v>308</v>
      </c>
      <c r="J48" s="350" t="s">
        <v>309</v>
      </c>
      <c r="K48" s="350" t="s">
        <v>310</v>
      </c>
      <c r="L48" s="350" t="s">
        <v>311</v>
      </c>
      <c r="M48" s="24"/>
    </row>
    <row r="49" spans="1:1021" s="14" customFormat="1" ht="12.75">
      <c r="B49" s="350"/>
      <c r="C49" s="350"/>
      <c r="D49" s="350"/>
      <c r="E49" s="350"/>
      <c r="F49" s="350"/>
      <c r="G49" s="350"/>
      <c r="H49" s="350"/>
      <c r="I49" s="350"/>
      <c r="J49" s="350"/>
      <c r="K49" s="350"/>
      <c r="L49" s="350"/>
      <c r="M49" s="24"/>
    </row>
    <row r="50" spans="1:1021">
      <c r="A50" s="17"/>
      <c r="B50" s="19" t="s">
        <v>515</v>
      </c>
      <c r="C50" s="20" t="s">
        <v>31</v>
      </c>
      <c r="D50" s="21"/>
      <c r="E50" s="22"/>
      <c r="F50" s="21">
        <v>29.95</v>
      </c>
      <c r="G50" s="22">
        <v>0.6</v>
      </c>
      <c r="H50" s="21"/>
      <c r="I50" s="22"/>
      <c r="J50" s="21"/>
      <c r="K50" s="25">
        <f>ROUND(F50*G50,2)</f>
        <v>17.97</v>
      </c>
      <c r="L50" s="26">
        <f t="shared" ref="L50:L58" si="10">K50</f>
        <v>17.97</v>
      </c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  <c r="IW50" s="17"/>
      <c r="IX50" s="17"/>
      <c r="IY50" s="17"/>
      <c r="IZ50" s="17"/>
      <c r="JA50" s="17"/>
      <c r="JB50" s="17"/>
      <c r="JC50" s="17"/>
      <c r="JD50" s="17"/>
      <c r="JE50" s="17"/>
      <c r="JF50" s="17"/>
      <c r="JG50" s="17"/>
      <c r="JH50" s="17"/>
      <c r="JI50" s="17"/>
      <c r="JJ50" s="17"/>
      <c r="JK50" s="17"/>
      <c r="JL50" s="17"/>
      <c r="JM50" s="17"/>
      <c r="JN50" s="17"/>
      <c r="JO50" s="17"/>
      <c r="JP50" s="17"/>
      <c r="JQ50" s="17"/>
      <c r="JR50" s="17"/>
      <c r="JS50" s="17"/>
      <c r="JT50" s="17"/>
      <c r="JU50" s="17"/>
      <c r="JV50" s="17"/>
      <c r="JW50" s="17"/>
      <c r="JX50" s="17"/>
      <c r="JY50" s="17"/>
      <c r="JZ50" s="17"/>
      <c r="KA50" s="17"/>
      <c r="KB50" s="17"/>
      <c r="KC50" s="17"/>
      <c r="KD50" s="17"/>
      <c r="KE50" s="17"/>
      <c r="KF50" s="17"/>
      <c r="KG50" s="17"/>
      <c r="KH50" s="17"/>
      <c r="KI50" s="17"/>
      <c r="KJ50" s="17"/>
      <c r="KK50" s="17"/>
      <c r="KL50" s="17"/>
      <c r="KM50" s="17"/>
      <c r="KN50" s="17"/>
      <c r="KO50" s="17"/>
      <c r="KP50" s="17"/>
      <c r="KQ50" s="17"/>
      <c r="KR50" s="17"/>
      <c r="KS50" s="17"/>
      <c r="KT50" s="17"/>
      <c r="KU50" s="17"/>
      <c r="KV50" s="17"/>
      <c r="KW50" s="17"/>
      <c r="KX50" s="17"/>
      <c r="KY50" s="17"/>
      <c r="KZ50" s="17"/>
      <c r="LA50" s="17"/>
      <c r="LB50" s="17"/>
      <c r="LC50" s="17"/>
      <c r="LD50" s="17"/>
      <c r="LE50" s="17"/>
      <c r="LF50" s="17"/>
      <c r="LG50" s="17"/>
      <c r="LH50" s="17"/>
      <c r="LI50" s="17"/>
      <c r="LJ50" s="17"/>
      <c r="LK50" s="17"/>
      <c r="LL50" s="17"/>
      <c r="LM50" s="17"/>
      <c r="LN50" s="17"/>
      <c r="LO50" s="17"/>
      <c r="LP50" s="17"/>
      <c r="LQ50" s="17"/>
      <c r="LR50" s="17"/>
      <c r="LS50" s="17"/>
      <c r="LT50" s="17"/>
      <c r="LU50" s="17"/>
      <c r="LV50" s="17"/>
      <c r="LW50" s="17"/>
      <c r="LX50" s="17"/>
      <c r="LY50" s="17"/>
      <c r="LZ50" s="17"/>
      <c r="MA50" s="17"/>
      <c r="MB50" s="17"/>
      <c r="MC50" s="17"/>
      <c r="MD50" s="17"/>
      <c r="ME50" s="17"/>
      <c r="MF50" s="17"/>
      <c r="MG50" s="17"/>
      <c r="MH50" s="17"/>
      <c r="MI50" s="17"/>
      <c r="MJ50" s="17"/>
      <c r="MK50" s="17"/>
      <c r="ML50" s="17"/>
      <c r="MM50" s="17"/>
      <c r="MN50" s="17"/>
      <c r="MO50" s="17"/>
      <c r="MP50" s="17"/>
      <c r="MQ50" s="17"/>
      <c r="MR50" s="17"/>
      <c r="MS50" s="17"/>
      <c r="MT50" s="17"/>
      <c r="MU50" s="17"/>
      <c r="MV50" s="17"/>
      <c r="MW50" s="17"/>
      <c r="MX50" s="17"/>
      <c r="MY50" s="17"/>
      <c r="MZ50" s="17"/>
      <c r="NA50" s="17"/>
      <c r="NB50" s="17"/>
      <c r="NC50" s="17"/>
      <c r="ND50" s="17"/>
      <c r="NE50" s="17"/>
      <c r="NF50" s="17"/>
      <c r="NG50" s="17"/>
      <c r="NH50" s="17"/>
      <c r="NI50" s="17"/>
      <c r="NJ50" s="17"/>
      <c r="NK50" s="17"/>
      <c r="NL50" s="17"/>
      <c r="NM50" s="17"/>
      <c r="NN50" s="17"/>
      <c r="NO50" s="17"/>
      <c r="NP50" s="17"/>
      <c r="NQ50" s="17"/>
      <c r="NR50" s="17"/>
      <c r="NS50" s="17"/>
      <c r="NT50" s="17"/>
      <c r="NU50" s="17"/>
      <c r="NV50" s="17"/>
      <c r="NW50" s="17"/>
      <c r="NX50" s="17"/>
      <c r="NY50" s="17"/>
      <c r="NZ50" s="17"/>
      <c r="OA50" s="17"/>
      <c r="OB50" s="17"/>
      <c r="OC50" s="17"/>
      <c r="OD50" s="17"/>
      <c r="OE50" s="17"/>
      <c r="OF50" s="17"/>
      <c r="OG50" s="17"/>
      <c r="OH50" s="17"/>
      <c r="OI50" s="17"/>
      <c r="OJ50" s="17"/>
      <c r="OK50" s="17"/>
      <c r="OL50" s="17"/>
      <c r="OM50" s="17"/>
      <c r="ON50" s="17"/>
      <c r="OO50" s="17"/>
      <c r="OP50" s="17"/>
      <c r="OQ50" s="17"/>
      <c r="OR50" s="17"/>
      <c r="OS50" s="17"/>
      <c r="OT50" s="17"/>
      <c r="OU50" s="17"/>
      <c r="OV50" s="17"/>
      <c r="OW50" s="17"/>
      <c r="OX50" s="17"/>
      <c r="OY50" s="17"/>
      <c r="OZ50" s="17"/>
      <c r="PA50" s="17"/>
      <c r="PB50" s="17"/>
      <c r="PC50" s="17"/>
      <c r="PD50" s="17"/>
      <c r="PE50" s="17"/>
      <c r="PF50" s="17"/>
      <c r="PG50" s="17"/>
      <c r="PH50" s="17"/>
      <c r="PI50" s="17"/>
      <c r="PJ50" s="17"/>
      <c r="PK50" s="17"/>
      <c r="PL50" s="17"/>
      <c r="PM50" s="17"/>
      <c r="PN50" s="17"/>
      <c r="PO50" s="17"/>
      <c r="PP50" s="17"/>
      <c r="PQ50" s="17"/>
      <c r="PR50" s="17"/>
      <c r="PS50" s="17"/>
      <c r="PT50" s="17"/>
      <c r="PU50" s="17"/>
      <c r="PV50" s="17"/>
      <c r="PW50" s="17"/>
      <c r="PX50" s="17"/>
      <c r="PY50" s="17"/>
      <c r="PZ50" s="17"/>
      <c r="QA50" s="17"/>
      <c r="QB50" s="17"/>
      <c r="QC50" s="17"/>
      <c r="QD50" s="17"/>
      <c r="QE50" s="17"/>
      <c r="QF50" s="17"/>
      <c r="QG50" s="17"/>
      <c r="QH50" s="17"/>
      <c r="QI50" s="17"/>
      <c r="QJ50" s="17"/>
      <c r="QK50" s="17"/>
      <c r="QL50" s="17"/>
      <c r="QM50" s="17"/>
      <c r="QN50" s="17"/>
      <c r="QO50" s="17"/>
      <c r="QP50" s="17"/>
      <c r="QQ50" s="17"/>
      <c r="QR50" s="17"/>
      <c r="QS50" s="17"/>
      <c r="QT50" s="17"/>
      <c r="QU50" s="17"/>
      <c r="QV50" s="17"/>
      <c r="QW50" s="17"/>
      <c r="QX50" s="17"/>
      <c r="QY50" s="17"/>
      <c r="QZ50" s="17"/>
      <c r="RA50" s="17"/>
      <c r="RB50" s="17"/>
      <c r="RC50" s="17"/>
      <c r="RD50" s="17"/>
      <c r="RE50" s="17"/>
      <c r="RF50" s="17"/>
      <c r="RG50" s="17"/>
      <c r="RH50" s="17"/>
      <c r="RI50" s="17"/>
      <c r="RJ50" s="17"/>
      <c r="RK50" s="17"/>
      <c r="RL50" s="17"/>
      <c r="RM50" s="17"/>
      <c r="RN50" s="17"/>
      <c r="RO50" s="17"/>
      <c r="RP50" s="17"/>
      <c r="RQ50" s="17"/>
      <c r="RR50" s="17"/>
      <c r="RS50" s="17"/>
      <c r="RT50" s="17"/>
      <c r="RU50" s="17"/>
      <c r="RV50" s="17"/>
      <c r="RW50" s="17"/>
      <c r="RX50" s="17"/>
      <c r="RY50" s="17"/>
      <c r="RZ50" s="17"/>
      <c r="SA50" s="17"/>
      <c r="SB50" s="17"/>
      <c r="SC50" s="17"/>
      <c r="SD50" s="17"/>
      <c r="SE50" s="17"/>
      <c r="SF50" s="17"/>
      <c r="SG50" s="17"/>
      <c r="SH50" s="17"/>
      <c r="SI50" s="17"/>
      <c r="SJ50" s="17"/>
      <c r="SK50" s="17"/>
      <c r="SL50" s="17"/>
      <c r="SM50" s="17"/>
      <c r="SN50" s="17"/>
      <c r="SO50" s="17"/>
      <c r="SP50" s="17"/>
      <c r="SQ50" s="17"/>
      <c r="SR50" s="17"/>
      <c r="SS50" s="17"/>
      <c r="ST50" s="17"/>
      <c r="SU50" s="17"/>
      <c r="SV50" s="17"/>
      <c r="SW50" s="17"/>
      <c r="SX50" s="17"/>
      <c r="SY50" s="17"/>
      <c r="SZ50" s="17"/>
      <c r="TA50" s="17"/>
      <c r="TB50" s="17"/>
      <c r="TC50" s="17"/>
      <c r="TD50" s="17"/>
      <c r="TE50" s="17"/>
      <c r="TF50" s="17"/>
      <c r="TG50" s="17"/>
      <c r="TH50" s="17"/>
      <c r="TI50" s="17"/>
      <c r="TJ50" s="17"/>
      <c r="TK50" s="17"/>
      <c r="TL50" s="17"/>
      <c r="TM50" s="17"/>
      <c r="TN50" s="17"/>
      <c r="TO50" s="17"/>
      <c r="TP50" s="17"/>
      <c r="TQ50" s="17"/>
      <c r="TR50" s="17"/>
      <c r="TS50" s="17"/>
      <c r="TT50" s="17"/>
      <c r="TU50" s="17"/>
      <c r="TV50" s="17"/>
      <c r="TW50" s="17"/>
      <c r="TX50" s="17"/>
      <c r="TY50" s="17"/>
      <c r="TZ50" s="17"/>
      <c r="UA50" s="17"/>
      <c r="UB50" s="17"/>
      <c r="UC50" s="17"/>
      <c r="UD50" s="17"/>
      <c r="UE50" s="17"/>
      <c r="UF50" s="17"/>
      <c r="UG50" s="17"/>
      <c r="UH50" s="17"/>
      <c r="UI50" s="17"/>
      <c r="UJ50" s="17"/>
      <c r="UK50" s="17"/>
      <c r="UL50" s="17"/>
      <c r="UM50" s="17"/>
      <c r="UN50" s="17"/>
      <c r="UO50" s="17"/>
      <c r="UP50" s="17"/>
      <c r="UQ50" s="17"/>
      <c r="UR50" s="17"/>
      <c r="US50" s="17"/>
      <c r="UT50" s="17"/>
      <c r="UU50" s="17"/>
      <c r="UV50" s="17"/>
      <c r="UW50" s="17"/>
      <c r="UX50" s="17"/>
      <c r="UY50" s="17"/>
      <c r="UZ50" s="17"/>
      <c r="VA50" s="17"/>
      <c r="VB50" s="17"/>
      <c r="VC50" s="17"/>
      <c r="VD50" s="17"/>
      <c r="VE50" s="17"/>
      <c r="VF50" s="17"/>
      <c r="VG50" s="17"/>
      <c r="VH50" s="17"/>
      <c r="VI50" s="17"/>
      <c r="VJ50" s="17"/>
      <c r="VK50" s="17"/>
      <c r="VL50" s="17"/>
      <c r="VM50" s="17"/>
      <c r="VN50" s="17"/>
      <c r="VO50" s="17"/>
      <c r="VP50" s="17"/>
      <c r="VQ50" s="17"/>
      <c r="VR50" s="17"/>
      <c r="VS50" s="17"/>
      <c r="VT50" s="17"/>
      <c r="VU50" s="17"/>
      <c r="VV50" s="17"/>
      <c r="VW50" s="17"/>
      <c r="VX50" s="17"/>
      <c r="VY50" s="17"/>
      <c r="VZ50" s="17"/>
      <c r="WA50" s="17"/>
      <c r="WB50" s="17"/>
      <c r="WC50" s="17"/>
      <c r="WD50" s="17"/>
      <c r="WE50" s="17"/>
      <c r="WF50" s="17"/>
      <c r="WG50" s="17"/>
      <c r="WH50" s="17"/>
      <c r="WI50" s="17"/>
      <c r="WJ50" s="17"/>
      <c r="WK50" s="17"/>
      <c r="WL50" s="17"/>
      <c r="WM50" s="17"/>
      <c r="WN50" s="17"/>
      <c r="WO50" s="17"/>
      <c r="WP50" s="17"/>
      <c r="WQ50" s="17"/>
      <c r="WR50" s="17"/>
      <c r="WS50" s="17"/>
      <c r="WT50" s="17"/>
      <c r="WU50" s="17"/>
      <c r="WV50" s="17"/>
      <c r="WW50" s="17"/>
      <c r="WX50" s="17"/>
      <c r="WY50" s="17"/>
      <c r="WZ50" s="17"/>
      <c r="XA50" s="17"/>
      <c r="XB50" s="17"/>
      <c r="XC50" s="17"/>
      <c r="XD50" s="17"/>
      <c r="XE50" s="17"/>
      <c r="XF50" s="17"/>
      <c r="XG50" s="17"/>
      <c r="XH50" s="17"/>
      <c r="XI50" s="17"/>
      <c r="XJ50" s="17"/>
      <c r="XK50" s="17"/>
      <c r="XL50" s="17"/>
      <c r="XM50" s="17"/>
      <c r="XN50" s="17"/>
      <c r="XO50" s="17"/>
      <c r="XP50" s="17"/>
      <c r="XQ50" s="17"/>
      <c r="XR50" s="17"/>
      <c r="XS50" s="17"/>
      <c r="XT50" s="17"/>
      <c r="XU50" s="17"/>
      <c r="XV50" s="17"/>
      <c r="XW50" s="17"/>
      <c r="XX50" s="17"/>
      <c r="XY50" s="17"/>
      <c r="XZ50" s="17"/>
      <c r="YA50" s="17"/>
      <c r="YB50" s="17"/>
      <c r="YC50" s="17"/>
      <c r="YD50" s="17"/>
      <c r="YE50" s="17"/>
      <c r="YF50" s="17"/>
      <c r="YG50" s="17"/>
      <c r="YH50" s="17"/>
      <c r="YI50" s="17"/>
      <c r="YJ50" s="17"/>
      <c r="YK50" s="17"/>
      <c r="YL50" s="17"/>
      <c r="YM50" s="17"/>
      <c r="YN50" s="17"/>
      <c r="YO50" s="17"/>
      <c r="YP50" s="17"/>
      <c r="YQ50" s="17"/>
      <c r="YR50" s="17"/>
      <c r="YS50" s="17"/>
      <c r="YT50" s="17"/>
      <c r="YU50" s="17"/>
      <c r="YV50" s="17"/>
      <c r="YW50" s="17"/>
      <c r="YX50" s="17"/>
      <c r="YY50" s="17"/>
      <c r="YZ50" s="17"/>
      <c r="ZA50" s="17"/>
      <c r="ZB50" s="17"/>
      <c r="ZC50" s="17"/>
      <c r="ZD50" s="17"/>
      <c r="ZE50" s="17"/>
      <c r="ZF50" s="17"/>
      <c r="ZG50" s="17"/>
      <c r="ZH50" s="17"/>
      <c r="ZI50" s="17"/>
      <c r="ZJ50" s="17"/>
      <c r="ZK50" s="17"/>
      <c r="ZL50" s="17"/>
      <c r="ZM50" s="17"/>
      <c r="ZN50" s="17"/>
      <c r="ZO50" s="17"/>
      <c r="ZP50" s="17"/>
      <c r="ZQ50" s="17"/>
      <c r="ZR50" s="17"/>
      <c r="ZS50" s="17"/>
      <c r="ZT50" s="17"/>
      <c r="ZU50" s="17"/>
      <c r="ZV50" s="17"/>
      <c r="ZW50" s="17"/>
      <c r="ZX50" s="17"/>
      <c r="ZY50" s="17"/>
      <c r="ZZ50" s="17"/>
      <c r="AAA50" s="17"/>
      <c r="AAB50" s="17"/>
      <c r="AAC50" s="17"/>
      <c r="AAD50" s="17"/>
      <c r="AAE50" s="17"/>
      <c r="AAF50" s="17"/>
      <c r="AAG50" s="17"/>
      <c r="AAH50" s="17"/>
      <c r="AAI50" s="17"/>
      <c r="AAJ50" s="17"/>
      <c r="AAK50" s="17"/>
      <c r="AAL50" s="17"/>
      <c r="AAM50" s="17"/>
      <c r="AAN50" s="17"/>
      <c r="AAO50" s="17"/>
      <c r="AAP50" s="17"/>
      <c r="AAQ50" s="17"/>
      <c r="AAR50" s="17"/>
      <c r="AAS50" s="17"/>
      <c r="AAT50" s="17"/>
      <c r="AAU50" s="17"/>
      <c r="AAV50" s="17"/>
      <c r="AAW50" s="17"/>
      <c r="AAX50" s="17"/>
      <c r="AAY50" s="17"/>
      <c r="AAZ50" s="17"/>
      <c r="ABA50" s="17"/>
      <c r="ABB50" s="17"/>
      <c r="ABC50" s="17"/>
      <c r="ABD50" s="17"/>
      <c r="ABE50" s="17"/>
      <c r="ABF50" s="17"/>
      <c r="ABG50" s="17"/>
      <c r="ABH50" s="17"/>
      <c r="ABI50" s="17"/>
      <c r="ABJ50" s="17"/>
      <c r="ABK50" s="17"/>
      <c r="ABL50" s="17"/>
      <c r="ABM50" s="17"/>
      <c r="ABN50" s="17"/>
      <c r="ABO50" s="17"/>
      <c r="ABP50" s="17"/>
      <c r="ABQ50" s="17"/>
      <c r="ABR50" s="17"/>
      <c r="ABS50" s="17"/>
      <c r="ABT50" s="17"/>
      <c r="ABU50" s="17"/>
      <c r="ABV50" s="17"/>
      <c r="ABW50" s="17"/>
      <c r="ABX50" s="17"/>
      <c r="ABY50" s="17"/>
      <c r="ABZ50" s="17"/>
      <c r="ACA50" s="17"/>
      <c r="ACB50" s="17"/>
      <c r="ACC50" s="17"/>
      <c r="ACD50" s="17"/>
      <c r="ACE50" s="17"/>
      <c r="ACF50" s="17"/>
      <c r="ACG50" s="17"/>
      <c r="ACH50" s="17"/>
      <c r="ACI50" s="17"/>
      <c r="ACJ50" s="17"/>
      <c r="ACK50" s="17"/>
      <c r="ACL50" s="17"/>
      <c r="ACM50" s="17"/>
      <c r="ACN50" s="17"/>
      <c r="ACO50" s="17"/>
      <c r="ACP50" s="17"/>
      <c r="ACQ50" s="17"/>
      <c r="ACR50" s="17"/>
      <c r="ACS50" s="17"/>
      <c r="ACT50" s="17"/>
      <c r="ACU50" s="17"/>
      <c r="ACV50" s="17"/>
      <c r="ACW50" s="17"/>
      <c r="ACX50" s="17"/>
      <c r="ACY50" s="17"/>
      <c r="ACZ50" s="17"/>
      <c r="ADA50" s="17"/>
      <c r="ADB50" s="17"/>
      <c r="ADC50" s="17"/>
      <c r="ADD50" s="17"/>
      <c r="ADE50" s="17"/>
      <c r="ADF50" s="17"/>
      <c r="ADG50" s="17"/>
      <c r="ADH50" s="17"/>
      <c r="ADI50" s="17"/>
      <c r="ADJ50" s="17"/>
      <c r="ADK50" s="17"/>
      <c r="ADL50" s="17"/>
      <c r="ADM50" s="17"/>
      <c r="ADN50" s="17"/>
      <c r="ADO50" s="17"/>
      <c r="ADP50" s="17"/>
      <c r="ADQ50" s="17"/>
      <c r="ADR50" s="17"/>
      <c r="ADS50" s="17"/>
      <c r="ADT50" s="17"/>
      <c r="ADU50" s="17"/>
      <c r="ADV50" s="17"/>
      <c r="ADW50" s="17"/>
      <c r="ADX50" s="17"/>
      <c r="ADY50" s="17"/>
      <c r="ADZ50" s="17"/>
      <c r="AEA50" s="17"/>
      <c r="AEB50" s="17"/>
      <c r="AEC50" s="17"/>
      <c r="AED50" s="17"/>
      <c r="AEE50" s="17"/>
      <c r="AEF50" s="17"/>
      <c r="AEG50" s="17"/>
      <c r="AEH50" s="17"/>
      <c r="AEI50" s="17"/>
      <c r="AEJ50" s="17"/>
      <c r="AEK50" s="17"/>
      <c r="AEL50" s="17"/>
      <c r="AEM50" s="17"/>
      <c r="AEN50" s="17"/>
      <c r="AEO50" s="17"/>
      <c r="AEP50" s="17"/>
      <c r="AEQ50" s="17"/>
      <c r="AER50" s="17"/>
      <c r="AES50" s="17"/>
      <c r="AET50" s="17"/>
      <c r="AEU50" s="17"/>
      <c r="AEV50" s="17"/>
      <c r="AEW50" s="17"/>
      <c r="AEX50" s="17"/>
      <c r="AEY50" s="17"/>
      <c r="AEZ50" s="17"/>
      <c r="AFA50" s="17"/>
      <c r="AFB50" s="17"/>
      <c r="AFC50" s="17"/>
      <c r="AFD50" s="17"/>
      <c r="AFE50" s="17"/>
      <c r="AFF50" s="17"/>
      <c r="AFG50" s="17"/>
      <c r="AFH50" s="17"/>
      <c r="AFI50" s="17"/>
      <c r="AFJ50" s="17"/>
      <c r="AFK50" s="17"/>
      <c r="AFL50" s="17"/>
      <c r="AFM50" s="17"/>
      <c r="AFN50" s="17"/>
      <c r="AFO50" s="17"/>
      <c r="AFP50" s="17"/>
      <c r="AFQ50" s="17"/>
      <c r="AFR50" s="17"/>
      <c r="AFS50" s="17"/>
      <c r="AFT50" s="17"/>
      <c r="AFU50" s="17"/>
      <c r="AFV50" s="17"/>
      <c r="AFW50" s="17"/>
      <c r="AFX50" s="17"/>
      <c r="AFY50" s="17"/>
      <c r="AFZ50" s="17"/>
      <c r="AGA50" s="17"/>
      <c r="AGB50" s="17"/>
      <c r="AGC50" s="17"/>
      <c r="AGD50" s="17"/>
      <c r="AGE50" s="17"/>
      <c r="AGF50" s="17"/>
      <c r="AGG50" s="17"/>
      <c r="AGH50" s="17"/>
      <c r="AGI50" s="17"/>
      <c r="AGJ50" s="17"/>
      <c r="AGK50" s="17"/>
      <c r="AGL50" s="17"/>
      <c r="AGM50" s="17"/>
      <c r="AGN50" s="17"/>
      <c r="AGO50" s="17"/>
      <c r="AGP50" s="17"/>
      <c r="AGQ50" s="17"/>
      <c r="AGR50" s="17"/>
      <c r="AGS50" s="17"/>
      <c r="AGT50" s="17"/>
      <c r="AGU50" s="17"/>
      <c r="AGV50" s="17"/>
      <c r="AGW50" s="17"/>
      <c r="AGX50" s="17"/>
      <c r="AGY50" s="17"/>
      <c r="AGZ50" s="17"/>
      <c r="AHA50" s="17"/>
      <c r="AHB50" s="17"/>
      <c r="AHC50" s="17"/>
      <c r="AHD50" s="17"/>
      <c r="AHE50" s="17"/>
      <c r="AHF50" s="17"/>
      <c r="AHG50" s="17"/>
      <c r="AHH50" s="17"/>
      <c r="AHI50" s="17"/>
      <c r="AHJ50" s="17"/>
      <c r="AHK50" s="17"/>
      <c r="AHL50" s="17"/>
      <c r="AHM50" s="17"/>
      <c r="AHN50" s="17"/>
      <c r="AHO50" s="17"/>
      <c r="AHP50" s="17"/>
      <c r="AHQ50" s="17"/>
      <c r="AHR50" s="17"/>
      <c r="AHS50" s="17"/>
      <c r="AHT50" s="17"/>
      <c r="AHU50" s="17"/>
      <c r="AHV50" s="17"/>
      <c r="AHW50" s="17"/>
      <c r="AHX50" s="17"/>
      <c r="AHY50" s="17"/>
      <c r="AHZ50" s="17"/>
      <c r="AIA50" s="17"/>
      <c r="AIB50" s="17"/>
      <c r="AIC50" s="17"/>
      <c r="AID50" s="17"/>
      <c r="AIE50" s="17"/>
      <c r="AIF50" s="17"/>
      <c r="AIG50" s="17"/>
      <c r="AIH50" s="17"/>
      <c r="AII50" s="17"/>
      <c r="AIJ50" s="17"/>
      <c r="AIK50" s="17"/>
      <c r="AIL50" s="17"/>
      <c r="AIM50" s="17"/>
      <c r="AIN50" s="17"/>
      <c r="AIO50" s="17"/>
      <c r="AIP50" s="17"/>
      <c r="AIQ50" s="17"/>
      <c r="AIR50" s="17"/>
      <c r="AIS50" s="17"/>
      <c r="AIT50" s="17"/>
      <c r="AIU50" s="17"/>
      <c r="AIV50" s="17"/>
      <c r="AIW50" s="17"/>
      <c r="AIX50" s="17"/>
      <c r="AIY50" s="17"/>
      <c r="AIZ50" s="17"/>
      <c r="AJA50" s="17"/>
      <c r="AJB50" s="17"/>
      <c r="AJC50" s="17"/>
      <c r="AJD50" s="17"/>
      <c r="AJE50" s="17"/>
      <c r="AJF50" s="17"/>
      <c r="AJG50" s="17"/>
      <c r="AJH50" s="17"/>
      <c r="AJI50" s="17"/>
      <c r="AJJ50" s="17"/>
      <c r="AJK50" s="17"/>
      <c r="AJL50" s="17"/>
      <c r="AJM50" s="17"/>
      <c r="AJN50" s="17"/>
      <c r="AJO50" s="17"/>
      <c r="AJP50" s="17"/>
      <c r="AJQ50" s="17"/>
      <c r="AJR50" s="17"/>
      <c r="AJS50" s="17"/>
      <c r="AJT50" s="17"/>
      <c r="AJU50" s="17"/>
      <c r="AJV50" s="17"/>
      <c r="AJW50" s="17"/>
      <c r="AJX50" s="17"/>
      <c r="AJY50" s="17"/>
      <c r="AJZ50" s="17"/>
      <c r="AKA50" s="17"/>
      <c r="AKB50" s="17"/>
      <c r="AKC50" s="17"/>
      <c r="AKD50" s="17"/>
      <c r="AKE50" s="17"/>
      <c r="AKF50" s="17"/>
      <c r="AKG50" s="17"/>
      <c r="AKH50" s="17"/>
      <c r="AKI50" s="17"/>
      <c r="AKJ50" s="17"/>
      <c r="AKK50" s="17"/>
      <c r="AKL50" s="17"/>
      <c r="AKM50" s="17"/>
      <c r="AKN50" s="17"/>
      <c r="AKO50" s="17"/>
      <c r="AKP50" s="17"/>
      <c r="AKQ50" s="17"/>
      <c r="AKR50" s="17"/>
      <c r="AKS50" s="17"/>
      <c r="AKT50" s="17"/>
      <c r="AKU50" s="17"/>
      <c r="AKV50" s="17"/>
      <c r="AKW50" s="17"/>
      <c r="AKX50" s="17"/>
      <c r="AKY50" s="17"/>
      <c r="AKZ50" s="17"/>
      <c r="ALA50" s="17"/>
      <c r="ALB50" s="17"/>
      <c r="ALC50" s="17"/>
      <c r="ALD50" s="17"/>
      <c r="ALE50" s="17"/>
      <c r="ALF50" s="17"/>
      <c r="ALG50" s="17"/>
      <c r="ALH50" s="17"/>
      <c r="ALI50" s="17"/>
      <c r="ALJ50" s="17"/>
      <c r="ALK50" s="17"/>
      <c r="ALL50" s="17"/>
      <c r="ALM50" s="17"/>
      <c r="ALN50" s="17"/>
      <c r="ALO50" s="17"/>
      <c r="ALP50" s="17"/>
      <c r="ALQ50" s="17"/>
      <c r="ALR50" s="17"/>
      <c r="ALS50" s="17"/>
      <c r="ALT50" s="17"/>
      <c r="ALU50" s="17"/>
      <c r="ALV50" s="17"/>
      <c r="ALW50" s="17"/>
      <c r="ALX50" s="17"/>
      <c r="ALY50" s="17"/>
      <c r="ALZ50" s="17"/>
      <c r="AMA50" s="17"/>
      <c r="AMB50" s="17"/>
      <c r="AMC50" s="17"/>
      <c r="AMD50" s="17"/>
      <c r="AME50" s="17"/>
      <c r="AMF50" s="17"/>
      <c r="AMG50" s="17"/>
    </row>
    <row r="51" spans="1:1021">
      <c r="A51" s="17"/>
      <c r="B51" s="19" t="s">
        <v>515</v>
      </c>
      <c r="C51" s="20" t="s">
        <v>31</v>
      </c>
      <c r="D51" s="21"/>
      <c r="E51" s="22"/>
      <c r="F51" s="21">
        <v>29.95</v>
      </c>
      <c r="G51" s="22">
        <v>0.45</v>
      </c>
      <c r="H51" s="21"/>
      <c r="I51" s="22"/>
      <c r="J51" s="21"/>
      <c r="K51" s="25">
        <f>ROUND(F51*G51,2)</f>
        <v>13.48</v>
      </c>
      <c r="L51" s="26">
        <f t="shared" si="10"/>
        <v>13.48</v>
      </c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  <c r="IV51" s="17"/>
      <c r="IW51" s="17"/>
      <c r="IX51" s="17"/>
      <c r="IY51" s="17"/>
      <c r="IZ51" s="17"/>
      <c r="JA51" s="17"/>
      <c r="JB51" s="17"/>
      <c r="JC51" s="17"/>
      <c r="JD51" s="17"/>
      <c r="JE51" s="17"/>
      <c r="JF51" s="17"/>
      <c r="JG51" s="17"/>
      <c r="JH51" s="17"/>
      <c r="JI51" s="17"/>
      <c r="JJ51" s="17"/>
      <c r="JK51" s="17"/>
      <c r="JL51" s="17"/>
      <c r="JM51" s="17"/>
      <c r="JN51" s="17"/>
      <c r="JO51" s="17"/>
      <c r="JP51" s="17"/>
      <c r="JQ51" s="17"/>
      <c r="JR51" s="17"/>
      <c r="JS51" s="17"/>
      <c r="JT51" s="17"/>
      <c r="JU51" s="17"/>
      <c r="JV51" s="17"/>
      <c r="JW51" s="17"/>
      <c r="JX51" s="17"/>
      <c r="JY51" s="17"/>
      <c r="JZ51" s="17"/>
      <c r="KA51" s="17"/>
      <c r="KB51" s="17"/>
      <c r="KC51" s="17"/>
      <c r="KD51" s="17"/>
      <c r="KE51" s="17"/>
      <c r="KF51" s="17"/>
      <c r="KG51" s="17"/>
      <c r="KH51" s="17"/>
      <c r="KI51" s="17"/>
      <c r="KJ51" s="17"/>
      <c r="KK51" s="17"/>
      <c r="KL51" s="17"/>
      <c r="KM51" s="17"/>
      <c r="KN51" s="17"/>
      <c r="KO51" s="17"/>
      <c r="KP51" s="17"/>
      <c r="KQ51" s="17"/>
      <c r="KR51" s="17"/>
      <c r="KS51" s="17"/>
      <c r="KT51" s="17"/>
      <c r="KU51" s="17"/>
      <c r="KV51" s="17"/>
      <c r="KW51" s="17"/>
      <c r="KX51" s="17"/>
      <c r="KY51" s="17"/>
      <c r="KZ51" s="17"/>
      <c r="LA51" s="17"/>
      <c r="LB51" s="17"/>
      <c r="LC51" s="17"/>
      <c r="LD51" s="17"/>
      <c r="LE51" s="17"/>
      <c r="LF51" s="17"/>
      <c r="LG51" s="17"/>
      <c r="LH51" s="17"/>
      <c r="LI51" s="17"/>
      <c r="LJ51" s="17"/>
      <c r="LK51" s="17"/>
      <c r="LL51" s="17"/>
      <c r="LM51" s="17"/>
      <c r="LN51" s="17"/>
      <c r="LO51" s="17"/>
      <c r="LP51" s="17"/>
      <c r="LQ51" s="17"/>
      <c r="LR51" s="17"/>
      <c r="LS51" s="17"/>
      <c r="LT51" s="17"/>
      <c r="LU51" s="17"/>
      <c r="LV51" s="17"/>
      <c r="LW51" s="17"/>
      <c r="LX51" s="17"/>
      <c r="LY51" s="17"/>
      <c r="LZ51" s="17"/>
      <c r="MA51" s="17"/>
      <c r="MB51" s="17"/>
      <c r="MC51" s="17"/>
      <c r="MD51" s="17"/>
      <c r="ME51" s="17"/>
      <c r="MF51" s="17"/>
      <c r="MG51" s="17"/>
      <c r="MH51" s="17"/>
      <c r="MI51" s="17"/>
      <c r="MJ51" s="17"/>
      <c r="MK51" s="17"/>
      <c r="ML51" s="17"/>
      <c r="MM51" s="17"/>
      <c r="MN51" s="17"/>
      <c r="MO51" s="17"/>
      <c r="MP51" s="17"/>
      <c r="MQ51" s="17"/>
      <c r="MR51" s="17"/>
      <c r="MS51" s="17"/>
      <c r="MT51" s="17"/>
      <c r="MU51" s="17"/>
      <c r="MV51" s="17"/>
      <c r="MW51" s="17"/>
      <c r="MX51" s="17"/>
      <c r="MY51" s="17"/>
      <c r="MZ51" s="17"/>
      <c r="NA51" s="17"/>
      <c r="NB51" s="17"/>
      <c r="NC51" s="17"/>
      <c r="ND51" s="17"/>
      <c r="NE51" s="17"/>
      <c r="NF51" s="17"/>
      <c r="NG51" s="17"/>
      <c r="NH51" s="17"/>
      <c r="NI51" s="17"/>
      <c r="NJ51" s="17"/>
      <c r="NK51" s="17"/>
      <c r="NL51" s="17"/>
      <c r="NM51" s="17"/>
      <c r="NN51" s="17"/>
      <c r="NO51" s="17"/>
      <c r="NP51" s="17"/>
      <c r="NQ51" s="17"/>
      <c r="NR51" s="17"/>
      <c r="NS51" s="17"/>
      <c r="NT51" s="17"/>
      <c r="NU51" s="17"/>
      <c r="NV51" s="17"/>
      <c r="NW51" s="17"/>
      <c r="NX51" s="17"/>
      <c r="NY51" s="17"/>
      <c r="NZ51" s="17"/>
      <c r="OA51" s="17"/>
      <c r="OB51" s="17"/>
      <c r="OC51" s="17"/>
      <c r="OD51" s="17"/>
      <c r="OE51" s="17"/>
      <c r="OF51" s="17"/>
      <c r="OG51" s="17"/>
      <c r="OH51" s="17"/>
      <c r="OI51" s="17"/>
      <c r="OJ51" s="17"/>
      <c r="OK51" s="17"/>
      <c r="OL51" s="17"/>
      <c r="OM51" s="17"/>
      <c r="ON51" s="17"/>
      <c r="OO51" s="17"/>
      <c r="OP51" s="17"/>
      <c r="OQ51" s="17"/>
      <c r="OR51" s="17"/>
      <c r="OS51" s="17"/>
      <c r="OT51" s="17"/>
      <c r="OU51" s="17"/>
      <c r="OV51" s="17"/>
      <c r="OW51" s="17"/>
      <c r="OX51" s="17"/>
      <c r="OY51" s="17"/>
      <c r="OZ51" s="17"/>
      <c r="PA51" s="17"/>
      <c r="PB51" s="17"/>
      <c r="PC51" s="17"/>
      <c r="PD51" s="17"/>
      <c r="PE51" s="17"/>
      <c r="PF51" s="17"/>
      <c r="PG51" s="17"/>
      <c r="PH51" s="17"/>
      <c r="PI51" s="17"/>
      <c r="PJ51" s="17"/>
      <c r="PK51" s="17"/>
      <c r="PL51" s="17"/>
      <c r="PM51" s="17"/>
      <c r="PN51" s="17"/>
      <c r="PO51" s="17"/>
      <c r="PP51" s="17"/>
      <c r="PQ51" s="17"/>
      <c r="PR51" s="17"/>
      <c r="PS51" s="17"/>
      <c r="PT51" s="17"/>
      <c r="PU51" s="17"/>
      <c r="PV51" s="17"/>
      <c r="PW51" s="17"/>
      <c r="PX51" s="17"/>
      <c r="PY51" s="17"/>
      <c r="PZ51" s="17"/>
      <c r="QA51" s="17"/>
      <c r="QB51" s="17"/>
      <c r="QC51" s="17"/>
      <c r="QD51" s="17"/>
      <c r="QE51" s="17"/>
      <c r="QF51" s="17"/>
      <c r="QG51" s="17"/>
      <c r="QH51" s="17"/>
      <c r="QI51" s="17"/>
      <c r="QJ51" s="17"/>
      <c r="QK51" s="17"/>
      <c r="QL51" s="17"/>
      <c r="QM51" s="17"/>
      <c r="QN51" s="17"/>
      <c r="QO51" s="17"/>
      <c r="QP51" s="17"/>
      <c r="QQ51" s="17"/>
      <c r="QR51" s="17"/>
      <c r="QS51" s="17"/>
      <c r="QT51" s="17"/>
      <c r="QU51" s="17"/>
      <c r="QV51" s="17"/>
      <c r="QW51" s="17"/>
      <c r="QX51" s="17"/>
      <c r="QY51" s="17"/>
      <c r="QZ51" s="17"/>
      <c r="RA51" s="17"/>
      <c r="RB51" s="17"/>
      <c r="RC51" s="17"/>
      <c r="RD51" s="17"/>
      <c r="RE51" s="17"/>
      <c r="RF51" s="17"/>
      <c r="RG51" s="17"/>
      <c r="RH51" s="17"/>
      <c r="RI51" s="17"/>
      <c r="RJ51" s="17"/>
      <c r="RK51" s="17"/>
      <c r="RL51" s="17"/>
      <c r="RM51" s="17"/>
      <c r="RN51" s="17"/>
      <c r="RO51" s="17"/>
      <c r="RP51" s="17"/>
      <c r="RQ51" s="17"/>
      <c r="RR51" s="17"/>
      <c r="RS51" s="17"/>
      <c r="RT51" s="17"/>
      <c r="RU51" s="17"/>
      <c r="RV51" s="17"/>
      <c r="RW51" s="17"/>
      <c r="RX51" s="17"/>
      <c r="RY51" s="17"/>
      <c r="RZ51" s="17"/>
      <c r="SA51" s="17"/>
      <c r="SB51" s="17"/>
      <c r="SC51" s="17"/>
      <c r="SD51" s="17"/>
      <c r="SE51" s="17"/>
      <c r="SF51" s="17"/>
      <c r="SG51" s="17"/>
      <c r="SH51" s="17"/>
      <c r="SI51" s="17"/>
      <c r="SJ51" s="17"/>
      <c r="SK51" s="17"/>
      <c r="SL51" s="17"/>
      <c r="SM51" s="17"/>
      <c r="SN51" s="17"/>
      <c r="SO51" s="17"/>
      <c r="SP51" s="17"/>
      <c r="SQ51" s="17"/>
      <c r="SR51" s="17"/>
      <c r="SS51" s="17"/>
      <c r="ST51" s="17"/>
      <c r="SU51" s="17"/>
      <c r="SV51" s="17"/>
      <c r="SW51" s="17"/>
      <c r="SX51" s="17"/>
      <c r="SY51" s="17"/>
      <c r="SZ51" s="17"/>
      <c r="TA51" s="17"/>
      <c r="TB51" s="17"/>
      <c r="TC51" s="17"/>
      <c r="TD51" s="17"/>
      <c r="TE51" s="17"/>
      <c r="TF51" s="17"/>
      <c r="TG51" s="17"/>
      <c r="TH51" s="17"/>
      <c r="TI51" s="17"/>
      <c r="TJ51" s="17"/>
      <c r="TK51" s="17"/>
      <c r="TL51" s="17"/>
      <c r="TM51" s="17"/>
      <c r="TN51" s="17"/>
      <c r="TO51" s="17"/>
      <c r="TP51" s="17"/>
      <c r="TQ51" s="17"/>
      <c r="TR51" s="17"/>
      <c r="TS51" s="17"/>
      <c r="TT51" s="17"/>
      <c r="TU51" s="17"/>
      <c r="TV51" s="17"/>
      <c r="TW51" s="17"/>
      <c r="TX51" s="17"/>
      <c r="TY51" s="17"/>
      <c r="TZ51" s="17"/>
      <c r="UA51" s="17"/>
      <c r="UB51" s="17"/>
      <c r="UC51" s="17"/>
      <c r="UD51" s="17"/>
      <c r="UE51" s="17"/>
      <c r="UF51" s="17"/>
      <c r="UG51" s="17"/>
      <c r="UH51" s="17"/>
      <c r="UI51" s="17"/>
      <c r="UJ51" s="17"/>
      <c r="UK51" s="17"/>
      <c r="UL51" s="17"/>
      <c r="UM51" s="17"/>
      <c r="UN51" s="17"/>
      <c r="UO51" s="17"/>
      <c r="UP51" s="17"/>
      <c r="UQ51" s="17"/>
      <c r="UR51" s="17"/>
      <c r="US51" s="17"/>
      <c r="UT51" s="17"/>
      <c r="UU51" s="17"/>
      <c r="UV51" s="17"/>
      <c r="UW51" s="17"/>
      <c r="UX51" s="17"/>
      <c r="UY51" s="17"/>
      <c r="UZ51" s="17"/>
      <c r="VA51" s="17"/>
      <c r="VB51" s="17"/>
      <c r="VC51" s="17"/>
      <c r="VD51" s="17"/>
      <c r="VE51" s="17"/>
      <c r="VF51" s="17"/>
      <c r="VG51" s="17"/>
      <c r="VH51" s="17"/>
      <c r="VI51" s="17"/>
      <c r="VJ51" s="17"/>
      <c r="VK51" s="17"/>
      <c r="VL51" s="17"/>
      <c r="VM51" s="17"/>
      <c r="VN51" s="17"/>
      <c r="VO51" s="17"/>
      <c r="VP51" s="17"/>
      <c r="VQ51" s="17"/>
      <c r="VR51" s="17"/>
      <c r="VS51" s="17"/>
      <c r="VT51" s="17"/>
      <c r="VU51" s="17"/>
      <c r="VV51" s="17"/>
      <c r="VW51" s="17"/>
      <c r="VX51" s="17"/>
      <c r="VY51" s="17"/>
      <c r="VZ51" s="17"/>
      <c r="WA51" s="17"/>
      <c r="WB51" s="17"/>
      <c r="WC51" s="17"/>
      <c r="WD51" s="17"/>
      <c r="WE51" s="17"/>
      <c r="WF51" s="17"/>
      <c r="WG51" s="17"/>
      <c r="WH51" s="17"/>
      <c r="WI51" s="17"/>
      <c r="WJ51" s="17"/>
      <c r="WK51" s="17"/>
      <c r="WL51" s="17"/>
      <c r="WM51" s="17"/>
      <c r="WN51" s="17"/>
      <c r="WO51" s="17"/>
      <c r="WP51" s="17"/>
      <c r="WQ51" s="17"/>
      <c r="WR51" s="17"/>
      <c r="WS51" s="17"/>
      <c r="WT51" s="17"/>
      <c r="WU51" s="17"/>
      <c r="WV51" s="17"/>
      <c r="WW51" s="17"/>
      <c r="WX51" s="17"/>
      <c r="WY51" s="17"/>
      <c r="WZ51" s="17"/>
      <c r="XA51" s="17"/>
      <c r="XB51" s="17"/>
      <c r="XC51" s="17"/>
      <c r="XD51" s="17"/>
      <c r="XE51" s="17"/>
      <c r="XF51" s="17"/>
      <c r="XG51" s="17"/>
      <c r="XH51" s="17"/>
      <c r="XI51" s="17"/>
      <c r="XJ51" s="17"/>
      <c r="XK51" s="17"/>
      <c r="XL51" s="17"/>
      <c r="XM51" s="17"/>
      <c r="XN51" s="17"/>
      <c r="XO51" s="17"/>
      <c r="XP51" s="17"/>
      <c r="XQ51" s="17"/>
      <c r="XR51" s="17"/>
      <c r="XS51" s="17"/>
      <c r="XT51" s="17"/>
      <c r="XU51" s="17"/>
      <c r="XV51" s="17"/>
      <c r="XW51" s="17"/>
      <c r="XX51" s="17"/>
      <c r="XY51" s="17"/>
      <c r="XZ51" s="17"/>
      <c r="YA51" s="17"/>
      <c r="YB51" s="17"/>
      <c r="YC51" s="17"/>
      <c r="YD51" s="17"/>
      <c r="YE51" s="17"/>
      <c r="YF51" s="17"/>
      <c r="YG51" s="17"/>
      <c r="YH51" s="17"/>
      <c r="YI51" s="17"/>
      <c r="YJ51" s="17"/>
      <c r="YK51" s="17"/>
      <c r="YL51" s="17"/>
      <c r="YM51" s="17"/>
      <c r="YN51" s="17"/>
      <c r="YO51" s="17"/>
      <c r="YP51" s="17"/>
      <c r="YQ51" s="17"/>
      <c r="YR51" s="17"/>
      <c r="YS51" s="17"/>
      <c r="YT51" s="17"/>
      <c r="YU51" s="17"/>
      <c r="YV51" s="17"/>
      <c r="YW51" s="17"/>
      <c r="YX51" s="17"/>
      <c r="YY51" s="17"/>
      <c r="YZ51" s="17"/>
      <c r="ZA51" s="17"/>
      <c r="ZB51" s="17"/>
      <c r="ZC51" s="17"/>
      <c r="ZD51" s="17"/>
      <c r="ZE51" s="17"/>
      <c r="ZF51" s="17"/>
      <c r="ZG51" s="17"/>
      <c r="ZH51" s="17"/>
      <c r="ZI51" s="17"/>
      <c r="ZJ51" s="17"/>
      <c r="ZK51" s="17"/>
      <c r="ZL51" s="17"/>
      <c r="ZM51" s="17"/>
      <c r="ZN51" s="17"/>
      <c r="ZO51" s="17"/>
      <c r="ZP51" s="17"/>
      <c r="ZQ51" s="17"/>
      <c r="ZR51" s="17"/>
      <c r="ZS51" s="17"/>
      <c r="ZT51" s="17"/>
      <c r="ZU51" s="17"/>
      <c r="ZV51" s="17"/>
      <c r="ZW51" s="17"/>
      <c r="ZX51" s="17"/>
      <c r="ZY51" s="17"/>
      <c r="ZZ51" s="17"/>
      <c r="AAA51" s="17"/>
      <c r="AAB51" s="17"/>
      <c r="AAC51" s="17"/>
      <c r="AAD51" s="17"/>
      <c r="AAE51" s="17"/>
      <c r="AAF51" s="17"/>
      <c r="AAG51" s="17"/>
      <c r="AAH51" s="17"/>
      <c r="AAI51" s="17"/>
      <c r="AAJ51" s="17"/>
      <c r="AAK51" s="17"/>
      <c r="AAL51" s="17"/>
      <c r="AAM51" s="17"/>
      <c r="AAN51" s="17"/>
      <c r="AAO51" s="17"/>
      <c r="AAP51" s="17"/>
      <c r="AAQ51" s="17"/>
      <c r="AAR51" s="17"/>
      <c r="AAS51" s="17"/>
      <c r="AAT51" s="17"/>
      <c r="AAU51" s="17"/>
      <c r="AAV51" s="17"/>
      <c r="AAW51" s="17"/>
      <c r="AAX51" s="17"/>
      <c r="AAY51" s="17"/>
      <c r="AAZ51" s="17"/>
      <c r="ABA51" s="17"/>
      <c r="ABB51" s="17"/>
      <c r="ABC51" s="17"/>
      <c r="ABD51" s="17"/>
      <c r="ABE51" s="17"/>
      <c r="ABF51" s="17"/>
      <c r="ABG51" s="17"/>
      <c r="ABH51" s="17"/>
      <c r="ABI51" s="17"/>
      <c r="ABJ51" s="17"/>
      <c r="ABK51" s="17"/>
      <c r="ABL51" s="17"/>
      <c r="ABM51" s="17"/>
      <c r="ABN51" s="17"/>
      <c r="ABO51" s="17"/>
      <c r="ABP51" s="17"/>
      <c r="ABQ51" s="17"/>
      <c r="ABR51" s="17"/>
      <c r="ABS51" s="17"/>
      <c r="ABT51" s="17"/>
      <c r="ABU51" s="17"/>
      <c r="ABV51" s="17"/>
      <c r="ABW51" s="17"/>
      <c r="ABX51" s="17"/>
      <c r="ABY51" s="17"/>
      <c r="ABZ51" s="17"/>
      <c r="ACA51" s="17"/>
      <c r="ACB51" s="17"/>
      <c r="ACC51" s="17"/>
      <c r="ACD51" s="17"/>
      <c r="ACE51" s="17"/>
      <c r="ACF51" s="17"/>
      <c r="ACG51" s="17"/>
      <c r="ACH51" s="17"/>
      <c r="ACI51" s="17"/>
      <c r="ACJ51" s="17"/>
      <c r="ACK51" s="17"/>
      <c r="ACL51" s="17"/>
      <c r="ACM51" s="17"/>
      <c r="ACN51" s="17"/>
      <c r="ACO51" s="17"/>
      <c r="ACP51" s="17"/>
      <c r="ACQ51" s="17"/>
      <c r="ACR51" s="17"/>
      <c r="ACS51" s="17"/>
      <c r="ACT51" s="17"/>
      <c r="ACU51" s="17"/>
      <c r="ACV51" s="17"/>
      <c r="ACW51" s="17"/>
      <c r="ACX51" s="17"/>
      <c r="ACY51" s="17"/>
      <c r="ACZ51" s="17"/>
      <c r="ADA51" s="17"/>
      <c r="ADB51" s="17"/>
      <c r="ADC51" s="17"/>
      <c r="ADD51" s="17"/>
      <c r="ADE51" s="17"/>
      <c r="ADF51" s="17"/>
      <c r="ADG51" s="17"/>
      <c r="ADH51" s="17"/>
      <c r="ADI51" s="17"/>
      <c r="ADJ51" s="17"/>
      <c r="ADK51" s="17"/>
      <c r="ADL51" s="17"/>
      <c r="ADM51" s="17"/>
      <c r="ADN51" s="17"/>
      <c r="ADO51" s="17"/>
      <c r="ADP51" s="17"/>
      <c r="ADQ51" s="17"/>
      <c r="ADR51" s="17"/>
      <c r="ADS51" s="17"/>
      <c r="ADT51" s="17"/>
      <c r="ADU51" s="17"/>
      <c r="ADV51" s="17"/>
      <c r="ADW51" s="17"/>
      <c r="ADX51" s="17"/>
      <c r="ADY51" s="17"/>
      <c r="ADZ51" s="17"/>
      <c r="AEA51" s="17"/>
      <c r="AEB51" s="17"/>
      <c r="AEC51" s="17"/>
      <c r="AED51" s="17"/>
      <c r="AEE51" s="17"/>
      <c r="AEF51" s="17"/>
      <c r="AEG51" s="17"/>
      <c r="AEH51" s="17"/>
      <c r="AEI51" s="17"/>
      <c r="AEJ51" s="17"/>
      <c r="AEK51" s="17"/>
      <c r="AEL51" s="17"/>
      <c r="AEM51" s="17"/>
      <c r="AEN51" s="17"/>
      <c r="AEO51" s="17"/>
      <c r="AEP51" s="17"/>
      <c r="AEQ51" s="17"/>
      <c r="AER51" s="17"/>
      <c r="AES51" s="17"/>
      <c r="AET51" s="17"/>
      <c r="AEU51" s="17"/>
      <c r="AEV51" s="17"/>
      <c r="AEW51" s="17"/>
      <c r="AEX51" s="17"/>
      <c r="AEY51" s="17"/>
      <c r="AEZ51" s="17"/>
      <c r="AFA51" s="17"/>
      <c r="AFB51" s="17"/>
      <c r="AFC51" s="17"/>
      <c r="AFD51" s="17"/>
      <c r="AFE51" s="17"/>
      <c r="AFF51" s="17"/>
      <c r="AFG51" s="17"/>
      <c r="AFH51" s="17"/>
      <c r="AFI51" s="17"/>
      <c r="AFJ51" s="17"/>
      <c r="AFK51" s="17"/>
      <c r="AFL51" s="17"/>
      <c r="AFM51" s="17"/>
      <c r="AFN51" s="17"/>
      <c r="AFO51" s="17"/>
      <c r="AFP51" s="17"/>
      <c r="AFQ51" s="17"/>
      <c r="AFR51" s="17"/>
      <c r="AFS51" s="17"/>
      <c r="AFT51" s="17"/>
      <c r="AFU51" s="17"/>
      <c r="AFV51" s="17"/>
      <c r="AFW51" s="17"/>
      <c r="AFX51" s="17"/>
      <c r="AFY51" s="17"/>
      <c r="AFZ51" s="17"/>
      <c r="AGA51" s="17"/>
      <c r="AGB51" s="17"/>
      <c r="AGC51" s="17"/>
      <c r="AGD51" s="17"/>
      <c r="AGE51" s="17"/>
      <c r="AGF51" s="17"/>
      <c r="AGG51" s="17"/>
      <c r="AGH51" s="17"/>
      <c r="AGI51" s="17"/>
      <c r="AGJ51" s="17"/>
      <c r="AGK51" s="17"/>
      <c r="AGL51" s="17"/>
      <c r="AGM51" s="17"/>
      <c r="AGN51" s="17"/>
      <c r="AGO51" s="17"/>
      <c r="AGP51" s="17"/>
      <c r="AGQ51" s="17"/>
      <c r="AGR51" s="17"/>
      <c r="AGS51" s="17"/>
      <c r="AGT51" s="17"/>
      <c r="AGU51" s="17"/>
      <c r="AGV51" s="17"/>
      <c r="AGW51" s="17"/>
      <c r="AGX51" s="17"/>
      <c r="AGY51" s="17"/>
      <c r="AGZ51" s="17"/>
      <c r="AHA51" s="17"/>
      <c r="AHB51" s="17"/>
      <c r="AHC51" s="17"/>
      <c r="AHD51" s="17"/>
      <c r="AHE51" s="17"/>
      <c r="AHF51" s="17"/>
      <c r="AHG51" s="17"/>
      <c r="AHH51" s="17"/>
      <c r="AHI51" s="17"/>
      <c r="AHJ51" s="17"/>
      <c r="AHK51" s="17"/>
      <c r="AHL51" s="17"/>
      <c r="AHM51" s="17"/>
      <c r="AHN51" s="17"/>
      <c r="AHO51" s="17"/>
      <c r="AHP51" s="17"/>
      <c r="AHQ51" s="17"/>
      <c r="AHR51" s="17"/>
      <c r="AHS51" s="17"/>
      <c r="AHT51" s="17"/>
      <c r="AHU51" s="17"/>
      <c r="AHV51" s="17"/>
      <c r="AHW51" s="17"/>
      <c r="AHX51" s="17"/>
      <c r="AHY51" s="17"/>
      <c r="AHZ51" s="17"/>
      <c r="AIA51" s="17"/>
      <c r="AIB51" s="17"/>
      <c r="AIC51" s="17"/>
      <c r="AID51" s="17"/>
      <c r="AIE51" s="17"/>
      <c r="AIF51" s="17"/>
      <c r="AIG51" s="17"/>
      <c r="AIH51" s="17"/>
      <c r="AII51" s="17"/>
      <c r="AIJ51" s="17"/>
      <c r="AIK51" s="17"/>
      <c r="AIL51" s="17"/>
      <c r="AIM51" s="17"/>
      <c r="AIN51" s="17"/>
      <c r="AIO51" s="17"/>
      <c r="AIP51" s="17"/>
      <c r="AIQ51" s="17"/>
      <c r="AIR51" s="17"/>
      <c r="AIS51" s="17"/>
      <c r="AIT51" s="17"/>
      <c r="AIU51" s="17"/>
      <c r="AIV51" s="17"/>
      <c r="AIW51" s="17"/>
      <c r="AIX51" s="17"/>
      <c r="AIY51" s="17"/>
      <c r="AIZ51" s="17"/>
      <c r="AJA51" s="17"/>
      <c r="AJB51" s="17"/>
      <c r="AJC51" s="17"/>
      <c r="AJD51" s="17"/>
      <c r="AJE51" s="17"/>
      <c r="AJF51" s="17"/>
      <c r="AJG51" s="17"/>
      <c r="AJH51" s="17"/>
      <c r="AJI51" s="17"/>
      <c r="AJJ51" s="17"/>
      <c r="AJK51" s="17"/>
      <c r="AJL51" s="17"/>
      <c r="AJM51" s="17"/>
      <c r="AJN51" s="17"/>
      <c r="AJO51" s="17"/>
      <c r="AJP51" s="17"/>
      <c r="AJQ51" s="17"/>
      <c r="AJR51" s="17"/>
      <c r="AJS51" s="17"/>
      <c r="AJT51" s="17"/>
      <c r="AJU51" s="17"/>
      <c r="AJV51" s="17"/>
      <c r="AJW51" s="17"/>
      <c r="AJX51" s="17"/>
      <c r="AJY51" s="17"/>
      <c r="AJZ51" s="17"/>
      <c r="AKA51" s="17"/>
      <c r="AKB51" s="17"/>
      <c r="AKC51" s="17"/>
      <c r="AKD51" s="17"/>
      <c r="AKE51" s="17"/>
      <c r="AKF51" s="17"/>
      <c r="AKG51" s="17"/>
      <c r="AKH51" s="17"/>
      <c r="AKI51" s="17"/>
      <c r="AKJ51" s="17"/>
      <c r="AKK51" s="17"/>
      <c r="AKL51" s="17"/>
      <c r="AKM51" s="17"/>
      <c r="AKN51" s="17"/>
      <c r="AKO51" s="17"/>
      <c r="AKP51" s="17"/>
      <c r="AKQ51" s="17"/>
      <c r="AKR51" s="17"/>
      <c r="AKS51" s="17"/>
      <c r="AKT51" s="17"/>
      <c r="AKU51" s="17"/>
      <c r="AKV51" s="17"/>
      <c r="AKW51" s="17"/>
      <c r="AKX51" s="17"/>
      <c r="AKY51" s="17"/>
      <c r="AKZ51" s="17"/>
      <c r="ALA51" s="17"/>
      <c r="ALB51" s="17"/>
      <c r="ALC51" s="17"/>
      <c r="ALD51" s="17"/>
      <c r="ALE51" s="17"/>
      <c r="ALF51" s="17"/>
      <c r="ALG51" s="17"/>
      <c r="ALH51" s="17"/>
      <c r="ALI51" s="17"/>
      <c r="ALJ51" s="17"/>
      <c r="ALK51" s="17"/>
      <c r="ALL51" s="17"/>
      <c r="ALM51" s="17"/>
      <c r="ALN51" s="17"/>
      <c r="ALO51" s="17"/>
      <c r="ALP51" s="17"/>
      <c r="ALQ51" s="17"/>
      <c r="ALR51" s="17"/>
      <c r="ALS51" s="17"/>
      <c r="ALT51" s="17"/>
      <c r="ALU51" s="17"/>
      <c r="ALV51" s="17"/>
      <c r="ALW51" s="17"/>
      <c r="ALX51" s="17"/>
      <c r="ALY51" s="17"/>
      <c r="ALZ51" s="17"/>
      <c r="AMA51" s="17"/>
      <c r="AMB51" s="17"/>
      <c r="AMC51" s="17"/>
      <c r="AMD51" s="17"/>
      <c r="AME51" s="17"/>
      <c r="AMF51" s="17"/>
      <c r="AMG51" s="17"/>
    </row>
    <row r="52" spans="1:1021">
      <c r="A52" s="17"/>
      <c r="B52" s="19" t="s">
        <v>515</v>
      </c>
      <c r="C52" s="20" t="s">
        <v>31</v>
      </c>
      <c r="D52" s="21"/>
      <c r="E52" s="22"/>
      <c r="F52" s="21">
        <v>29.95</v>
      </c>
      <c r="G52" s="22">
        <v>0.3</v>
      </c>
      <c r="H52" s="21"/>
      <c r="I52" s="22"/>
      <c r="J52" s="21"/>
      <c r="K52" s="25">
        <f>ROUND(F52*G52,2)</f>
        <v>8.99</v>
      </c>
      <c r="L52" s="26">
        <f t="shared" si="10"/>
        <v>8.99</v>
      </c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  <c r="IV52" s="17"/>
      <c r="IW52" s="17"/>
      <c r="IX52" s="17"/>
      <c r="IY52" s="17"/>
      <c r="IZ52" s="17"/>
      <c r="JA52" s="17"/>
      <c r="JB52" s="17"/>
      <c r="JC52" s="17"/>
      <c r="JD52" s="17"/>
      <c r="JE52" s="17"/>
      <c r="JF52" s="17"/>
      <c r="JG52" s="17"/>
      <c r="JH52" s="17"/>
      <c r="JI52" s="17"/>
      <c r="JJ52" s="17"/>
      <c r="JK52" s="17"/>
      <c r="JL52" s="17"/>
      <c r="JM52" s="17"/>
      <c r="JN52" s="17"/>
      <c r="JO52" s="17"/>
      <c r="JP52" s="17"/>
      <c r="JQ52" s="17"/>
      <c r="JR52" s="17"/>
      <c r="JS52" s="17"/>
      <c r="JT52" s="17"/>
      <c r="JU52" s="17"/>
      <c r="JV52" s="17"/>
      <c r="JW52" s="17"/>
      <c r="JX52" s="17"/>
      <c r="JY52" s="17"/>
      <c r="JZ52" s="17"/>
      <c r="KA52" s="17"/>
      <c r="KB52" s="17"/>
      <c r="KC52" s="17"/>
      <c r="KD52" s="17"/>
      <c r="KE52" s="17"/>
      <c r="KF52" s="17"/>
      <c r="KG52" s="17"/>
      <c r="KH52" s="17"/>
      <c r="KI52" s="17"/>
      <c r="KJ52" s="17"/>
      <c r="KK52" s="17"/>
      <c r="KL52" s="17"/>
      <c r="KM52" s="17"/>
      <c r="KN52" s="17"/>
      <c r="KO52" s="17"/>
      <c r="KP52" s="17"/>
      <c r="KQ52" s="17"/>
      <c r="KR52" s="17"/>
      <c r="KS52" s="17"/>
      <c r="KT52" s="17"/>
      <c r="KU52" s="17"/>
      <c r="KV52" s="17"/>
      <c r="KW52" s="17"/>
      <c r="KX52" s="17"/>
      <c r="KY52" s="17"/>
      <c r="KZ52" s="17"/>
      <c r="LA52" s="17"/>
      <c r="LB52" s="17"/>
      <c r="LC52" s="17"/>
      <c r="LD52" s="17"/>
      <c r="LE52" s="17"/>
      <c r="LF52" s="17"/>
      <c r="LG52" s="17"/>
      <c r="LH52" s="17"/>
      <c r="LI52" s="17"/>
      <c r="LJ52" s="17"/>
      <c r="LK52" s="17"/>
      <c r="LL52" s="17"/>
      <c r="LM52" s="17"/>
      <c r="LN52" s="17"/>
      <c r="LO52" s="17"/>
      <c r="LP52" s="17"/>
      <c r="LQ52" s="17"/>
      <c r="LR52" s="17"/>
      <c r="LS52" s="17"/>
      <c r="LT52" s="17"/>
      <c r="LU52" s="17"/>
      <c r="LV52" s="17"/>
      <c r="LW52" s="17"/>
      <c r="LX52" s="17"/>
      <c r="LY52" s="17"/>
      <c r="LZ52" s="17"/>
      <c r="MA52" s="17"/>
      <c r="MB52" s="17"/>
      <c r="MC52" s="17"/>
      <c r="MD52" s="17"/>
      <c r="ME52" s="17"/>
      <c r="MF52" s="17"/>
      <c r="MG52" s="17"/>
      <c r="MH52" s="17"/>
      <c r="MI52" s="17"/>
      <c r="MJ52" s="17"/>
      <c r="MK52" s="17"/>
      <c r="ML52" s="17"/>
      <c r="MM52" s="17"/>
      <c r="MN52" s="17"/>
      <c r="MO52" s="17"/>
      <c r="MP52" s="17"/>
      <c r="MQ52" s="17"/>
      <c r="MR52" s="17"/>
      <c r="MS52" s="17"/>
      <c r="MT52" s="17"/>
      <c r="MU52" s="17"/>
      <c r="MV52" s="17"/>
      <c r="MW52" s="17"/>
      <c r="MX52" s="17"/>
      <c r="MY52" s="17"/>
      <c r="MZ52" s="17"/>
      <c r="NA52" s="17"/>
      <c r="NB52" s="17"/>
      <c r="NC52" s="17"/>
      <c r="ND52" s="17"/>
      <c r="NE52" s="17"/>
      <c r="NF52" s="17"/>
      <c r="NG52" s="17"/>
      <c r="NH52" s="17"/>
      <c r="NI52" s="17"/>
      <c r="NJ52" s="17"/>
      <c r="NK52" s="17"/>
      <c r="NL52" s="17"/>
      <c r="NM52" s="17"/>
      <c r="NN52" s="17"/>
      <c r="NO52" s="17"/>
      <c r="NP52" s="17"/>
      <c r="NQ52" s="17"/>
      <c r="NR52" s="17"/>
      <c r="NS52" s="17"/>
      <c r="NT52" s="17"/>
      <c r="NU52" s="17"/>
      <c r="NV52" s="17"/>
      <c r="NW52" s="17"/>
      <c r="NX52" s="17"/>
      <c r="NY52" s="17"/>
      <c r="NZ52" s="17"/>
      <c r="OA52" s="17"/>
      <c r="OB52" s="17"/>
      <c r="OC52" s="17"/>
      <c r="OD52" s="17"/>
      <c r="OE52" s="17"/>
      <c r="OF52" s="17"/>
      <c r="OG52" s="17"/>
      <c r="OH52" s="17"/>
      <c r="OI52" s="17"/>
      <c r="OJ52" s="17"/>
      <c r="OK52" s="17"/>
      <c r="OL52" s="17"/>
      <c r="OM52" s="17"/>
      <c r="ON52" s="17"/>
      <c r="OO52" s="17"/>
      <c r="OP52" s="17"/>
      <c r="OQ52" s="17"/>
      <c r="OR52" s="17"/>
      <c r="OS52" s="17"/>
      <c r="OT52" s="17"/>
      <c r="OU52" s="17"/>
      <c r="OV52" s="17"/>
      <c r="OW52" s="17"/>
      <c r="OX52" s="17"/>
      <c r="OY52" s="17"/>
      <c r="OZ52" s="17"/>
      <c r="PA52" s="17"/>
      <c r="PB52" s="17"/>
      <c r="PC52" s="17"/>
      <c r="PD52" s="17"/>
      <c r="PE52" s="17"/>
      <c r="PF52" s="17"/>
      <c r="PG52" s="17"/>
      <c r="PH52" s="17"/>
      <c r="PI52" s="17"/>
      <c r="PJ52" s="17"/>
      <c r="PK52" s="17"/>
      <c r="PL52" s="17"/>
      <c r="PM52" s="17"/>
      <c r="PN52" s="17"/>
      <c r="PO52" s="17"/>
      <c r="PP52" s="17"/>
      <c r="PQ52" s="17"/>
      <c r="PR52" s="17"/>
      <c r="PS52" s="17"/>
      <c r="PT52" s="17"/>
      <c r="PU52" s="17"/>
      <c r="PV52" s="17"/>
      <c r="PW52" s="17"/>
      <c r="PX52" s="17"/>
      <c r="PY52" s="17"/>
      <c r="PZ52" s="17"/>
      <c r="QA52" s="17"/>
      <c r="QB52" s="17"/>
      <c r="QC52" s="17"/>
      <c r="QD52" s="17"/>
      <c r="QE52" s="17"/>
      <c r="QF52" s="17"/>
      <c r="QG52" s="17"/>
      <c r="QH52" s="17"/>
      <c r="QI52" s="17"/>
      <c r="QJ52" s="17"/>
      <c r="QK52" s="17"/>
      <c r="QL52" s="17"/>
      <c r="QM52" s="17"/>
      <c r="QN52" s="17"/>
      <c r="QO52" s="17"/>
      <c r="QP52" s="17"/>
      <c r="QQ52" s="17"/>
      <c r="QR52" s="17"/>
      <c r="QS52" s="17"/>
      <c r="QT52" s="17"/>
      <c r="QU52" s="17"/>
      <c r="QV52" s="17"/>
      <c r="QW52" s="17"/>
      <c r="QX52" s="17"/>
      <c r="QY52" s="17"/>
      <c r="QZ52" s="17"/>
      <c r="RA52" s="17"/>
      <c r="RB52" s="17"/>
      <c r="RC52" s="17"/>
      <c r="RD52" s="17"/>
      <c r="RE52" s="17"/>
      <c r="RF52" s="17"/>
      <c r="RG52" s="17"/>
      <c r="RH52" s="17"/>
      <c r="RI52" s="17"/>
      <c r="RJ52" s="17"/>
      <c r="RK52" s="17"/>
      <c r="RL52" s="17"/>
      <c r="RM52" s="17"/>
      <c r="RN52" s="17"/>
      <c r="RO52" s="17"/>
      <c r="RP52" s="17"/>
      <c r="RQ52" s="17"/>
      <c r="RR52" s="17"/>
      <c r="RS52" s="17"/>
      <c r="RT52" s="17"/>
      <c r="RU52" s="17"/>
      <c r="RV52" s="17"/>
      <c r="RW52" s="17"/>
      <c r="RX52" s="17"/>
      <c r="RY52" s="17"/>
      <c r="RZ52" s="17"/>
      <c r="SA52" s="17"/>
      <c r="SB52" s="17"/>
      <c r="SC52" s="17"/>
      <c r="SD52" s="17"/>
      <c r="SE52" s="17"/>
      <c r="SF52" s="17"/>
      <c r="SG52" s="17"/>
      <c r="SH52" s="17"/>
      <c r="SI52" s="17"/>
      <c r="SJ52" s="17"/>
      <c r="SK52" s="17"/>
      <c r="SL52" s="17"/>
      <c r="SM52" s="17"/>
      <c r="SN52" s="17"/>
      <c r="SO52" s="17"/>
      <c r="SP52" s="17"/>
      <c r="SQ52" s="17"/>
      <c r="SR52" s="17"/>
      <c r="SS52" s="17"/>
      <c r="ST52" s="17"/>
      <c r="SU52" s="17"/>
      <c r="SV52" s="17"/>
      <c r="SW52" s="17"/>
      <c r="SX52" s="17"/>
      <c r="SY52" s="17"/>
      <c r="SZ52" s="17"/>
      <c r="TA52" s="17"/>
      <c r="TB52" s="17"/>
      <c r="TC52" s="17"/>
      <c r="TD52" s="17"/>
      <c r="TE52" s="17"/>
      <c r="TF52" s="17"/>
      <c r="TG52" s="17"/>
      <c r="TH52" s="17"/>
      <c r="TI52" s="17"/>
      <c r="TJ52" s="17"/>
      <c r="TK52" s="17"/>
      <c r="TL52" s="17"/>
      <c r="TM52" s="17"/>
      <c r="TN52" s="17"/>
      <c r="TO52" s="17"/>
      <c r="TP52" s="17"/>
      <c r="TQ52" s="17"/>
      <c r="TR52" s="17"/>
      <c r="TS52" s="17"/>
      <c r="TT52" s="17"/>
      <c r="TU52" s="17"/>
      <c r="TV52" s="17"/>
      <c r="TW52" s="17"/>
      <c r="TX52" s="17"/>
      <c r="TY52" s="17"/>
      <c r="TZ52" s="17"/>
      <c r="UA52" s="17"/>
      <c r="UB52" s="17"/>
      <c r="UC52" s="17"/>
      <c r="UD52" s="17"/>
      <c r="UE52" s="17"/>
      <c r="UF52" s="17"/>
      <c r="UG52" s="17"/>
      <c r="UH52" s="17"/>
      <c r="UI52" s="17"/>
      <c r="UJ52" s="17"/>
      <c r="UK52" s="17"/>
      <c r="UL52" s="17"/>
      <c r="UM52" s="17"/>
      <c r="UN52" s="17"/>
      <c r="UO52" s="17"/>
      <c r="UP52" s="17"/>
      <c r="UQ52" s="17"/>
      <c r="UR52" s="17"/>
      <c r="US52" s="17"/>
      <c r="UT52" s="17"/>
      <c r="UU52" s="17"/>
      <c r="UV52" s="17"/>
      <c r="UW52" s="17"/>
      <c r="UX52" s="17"/>
      <c r="UY52" s="17"/>
      <c r="UZ52" s="17"/>
      <c r="VA52" s="17"/>
      <c r="VB52" s="17"/>
      <c r="VC52" s="17"/>
      <c r="VD52" s="17"/>
      <c r="VE52" s="17"/>
      <c r="VF52" s="17"/>
      <c r="VG52" s="17"/>
      <c r="VH52" s="17"/>
      <c r="VI52" s="17"/>
      <c r="VJ52" s="17"/>
      <c r="VK52" s="17"/>
      <c r="VL52" s="17"/>
      <c r="VM52" s="17"/>
      <c r="VN52" s="17"/>
      <c r="VO52" s="17"/>
      <c r="VP52" s="17"/>
      <c r="VQ52" s="17"/>
      <c r="VR52" s="17"/>
      <c r="VS52" s="17"/>
      <c r="VT52" s="17"/>
      <c r="VU52" s="17"/>
      <c r="VV52" s="17"/>
      <c r="VW52" s="17"/>
      <c r="VX52" s="17"/>
      <c r="VY52" s="17"/>
      <c r="VZ52" s="17"/>
      <c r="WA52" s="17"/>
      <c r="WB52" s="17"/>
      <c r="WC52" s="17"/>
      <c r="WD52" s="17"/>
      <c r="WE52" s="17"/>
      <c r="WF52" s="17"/>
      <c r="WG52" s="17"/>
      <c r="WH52" s="17"/>
      <c r="WI52" s="17"/>
      <c r="WJ52" s="17"/>
      <c r="WK52" s="17"/>
      <c r="WL52" s="17"/>
      <c r="WM52" s="17"/>
      <c r="WN52" s="17"/>
      <c r="WO52" s="17"/>
      <c r="WP52" s="17"/>
      <c r="WQ52" s="17"/>
      <c r="WR52" s="17"/>
      <c r="WS52" s="17"/>
      <c r="WT52" s="17"/>
      <c r="WU52" s="17"/>
      <c r="WV52" s="17"/>
      <c r="WW52" s="17"/>
      <c r="WX52" s="17"/>
      <c r="WY52" s="17"/>
      <c r="WZ52" s="17"/>
      <c r="XA52" s="17"/>
      <c r="XB52" s="17"/>
      <c r="XC52" s="17"/>
      <c r="XD52" s="17"/>
      <c r="XE52" s="17"/>
      <c r="XF52" s="17"/>
      <c r="XG52" s="17"/>
      <c r="XH52" s="17"/>
      <c r="XI52" s="17"/>
      <c r="XJ52" s="17"/>
      <c r="XK52" s="17"/>
      <c r="XL52" s="17"/>
      <c r="XM52" s="17"/>
      <c r="XN52" s="17"/>
      <c r="XO52" s="17"/>
      <c r="XP52" s="17"/>
      <c r="XQ52" s="17"/>
      <c r="XR52" s="17"/>
      <c r="XS52" s="17"/>
      <c r="XT52" s="17"/>
      <c r="XU52" s="17"/>
      <c r="XV52" s="17"/>
      <c r="XW52" s="17"/>
      <c r="XX52" s="17"/>
      <c r="XY52" s="17"/>
      <c r="XZ52" s="17"/>
      <c r="YA52" s="17"/>
      <c r="YB52" s="17"/>
      <c r="YC52" s="17"/>
      <c r="YD52" s="17"/>
      <c r="YE52" s="17"/>
      <c r="YF52" s="17"/>
      <c r="YG52" s="17"/>
      <c r="YH52" s="17"/>
      <c r="YI52" s="17"/>
      <c r="YJ52" s="17"/>
      <c r="YK52" s="17"/>
      <c r="YL52" s="17"/>
      <c r="YM52" s="17"/>
      <c r="YN52" s="17"/>
      <c r="YO52" s="17"/>
      <c r="YP52" s="17"/>
      <c r="YQ52" s="17"/>
      <c r="YR52" s="17"/>
      <c r="YS52" s="17"/>
      <c r="YT52" s="17"/>
      <c r="YU52" s="17"/>
      <c r="YV52" s="17"/>
      <c r="YW52" s="17"/>
      <c r="YX52" s="17"/>
      <c r="YY52" s="17"/>
      <c r="YZ52" s="17"/>
      <c r="ZA52" s="17"/>
      <c r="ZB52" s="17"/>
      <c r="ZC52" s="17"/>
      <c r="ZD52" s="17"/>
      <c r="ZE52" s="17"/>
      <c r="ZF52" s="17"/>
      <c r="ZG52" s="17"/>
      <c r="ZH52" s="17"/>
      <c r="ZI52" s="17"/>
      <c r="ZJ52" s="17"/>
      <c r="ZK52" s="17"/>
      <c r="ZL52" s="17"/>
      <c r="ZM52" s="17"/>
      <c r="ZN52" s="17"/>
      <c r="ZO52" s="17"/>
      <c r="ZP52" s="17"/>
      <c r="ZQ52" s="17"/>
      <c r="ZR52" s="17"/>
      <c r="ZS52" s="17"/>
      <c r="ZT52" s="17"/>
      <c r="ZU52" s="17"/>
      <c r="ZV52" s="17"/>
      <c r="ZW52" s="17"/>
      <c r="ZX52" s="17"/>
      <c r="ZY52" s="17"/>
      <c r="ZZ52" s="17"/>
      <c r="AAA52" s="17"/>
      <c r="AAB52" s="17"/>
      <c r="AAC52" s="17"/>
      <c r="AAD52" s="17"/>
      <c r="AAE52" s="17"/>
      <c r="AAF52" s="17"/>
      <c r="AAG52" s="17"/>
      <c r="AAH52" s="17"/>
      <c r="AAI52" s="17"/>
      <c r="AAJ52" s="17"/>
      <c r="AAK52" s="17"/>
      <c r="AAL52" s="17"/>
      <c r="AAM52" s="17"/>
      <c r="AAN52" s="17"/>
      <c r="AAO52" s="17"/>
      <c r="AAP52" s="17"/>
      <c r="AAQ52" s="17"/>
      <c r="AAR52" s="17"/>
      <c r="AAS52" s="17"/>
      <c r="AAT52" s="17"/>
      <c r="AAU52" s="17"/>
      <c r="AAV52" s="17"/>
      <c r="AAW52" s="17"/>
      <c r="AAX52" s="17"/>
      <c r="AAY52" s="17"/>
      <c r="AAZ52" s="17"/>
      <c r="ABA52" s="17"/>
      <c r="ABB52" s="17"/>
      <c r="ABC52" s="17"/>
      <c r="ABD52" s="17"/>
      <c r="ABE52" s="17"/>
      <c r="ABF52" s="17"/>
      <c r="ABG52" s="17"/>
      <c r="ABH52" s="17"/>
      <c r="ABI52" s="17"/>
      <c r="ABJ52" s="17"/>
      <c r="ABK52" s="17"/>
      <c r="ABL52" s="17"/>
      <c r="ABM52" s="17"/>
      <c r="ABN52" s="17"/>
      <c r="ABO52" s="17"/>
      <c r="ABP52" s="17"/>
      <c r="ABQ52" s="17"/>
      <c r="ABR52" s="17"/>
      <c r="ABS52" s="17"/>
      <c r="ABT52" s="17"/>
      <c r="ABU52" s="17"/>
      <c r="ABV52" s="17"/>
      <c r="ABW52" s="17"/>
      <c r="ABX52" s="17"/>
      <c r="ABY52" s="17"/>
      <c r="ABZ52" s="17"/>
      <c r="ACA52" s="17"/>
      <c r="ACB52" s="17"/>
      <c r="ACC52" s="17"/>
      <c r="ACD52" s="17"/>
      <c r="ACE52" s="17"/>
      <c r="ACF52" s="17"/>
      <c r="ACG52" s="17"/>
      <c r="ACH52" s="17"/>
      <c r="ACI52" s="17"/>
      <c r="ACJ52" s="17"/>
      <c r="ACK52" s="17"/>
      <c r="ACL52" s="17"/>
      <c r="ACM52" s="17"/>
      <c r="ACN52" s="17"/>
      <c r="ACO52" s="17"/>
      <c r="ACP52" s="17"/>
      <c r="ACQ52" s="17"/>
      <c r="ACR52" s="17"/>
      <c r="ACS52" s="17"/>
      <c r="ACT52" s="17"/>
      <c r="ACU52" s="17"/>
      <c r="ACV52" s="17"/>
      <c r="ACW52" s="17"/>
      <c r="ACX52" s="17"/>
      <c r="ACY52" s="17"/>
      <c r="ACZ52" s="17"/>
      <c r="ADA52" s="17"/>
      <c r="ADB52" s="17"/>
      <c r="ADC52" s="17"/>
      <c r="ADD52" s="17"/>
      <c r="ADE52" s="17"/>
      <c r="ADF52" s="17"/>
      <c r="ADG52" s="17"/>
      <c r="ADH52" s="17"/>
      <c r="ADI52" s="17"/>
      <c r="ADJ52" s="17"/>
      <c r="ADK52" s="17"/>
      <c r="ADL52" s="17"/>
      <c r="ADM52" s="17"/>
      <c r="ADN52" s="17"/>
      <c r="ADO52" s="17"/>
      <c r="ADP52" s="17"/>
      <c r="ADQ52" s="17"/>
      <c r="ADR52" s="17"/>
      <c r="ADS52" s="17"/>
      <c r="ADT52" s="17"/>
      <c r="ADU52" s="17"/>
      <c r="ADV52" s="17"/>
      <c r="ADW52" s="17"/>
      <c r="ADX52" s="17"/>
      <c r="ADY52" s="17"/>
      <c r="ADZ52" s="17"/>
      <c r="AEA52" s="17"/>
      <c r="AEB52" s="17"/>
      <c r="AEC52" s="17"/>
      <c r="AED52" s="17"/>
      <c r="AEE52" s="17"/>
      <c r="AEF52" s="17"/>
      <c r="AEG52" s="17"/>
      <c r="AEH52" s="17"/>
      <c r="AEI52" s="17"/>
      <c r="AEJ52" s="17"/>
      <c r="AEK52" s="17"/>
      <c r="AEL52" s="17"/>
      <c r="AEM52" s="17"/>
      <c r="AEN52" s="17"/>
      <c r="AEO52" s="17"/>
      <c r="AEP52" s="17"/>
      <c r="AEQ52" s="17"/>
      <c r="AER52" s="17"/>
      <c r="AES52" s="17"/>
      <c r="AET52" s="17"/>
      <c r="AEU52" s="17"/>
      <c r="AEV52" s="17"/>
      <c r="AEW52" s="17"/>
      <c r="AEX52" s="17"/>
      <c r="AEY52" s="17"/>
      <c r="AEZ52" s="17"/>
      <c r="AFA52" s="17"/>
      <c r="AFB52" s="17"/>
      <c r="AFC52" s="17"/>
      <c r="AFD52" s="17"/>
      <c r="AFE52" s="17"/>
      <c r="AFF52" s="17"/>
      <c r="AFG52" s="17"/>
      <c r="AFH52" s="17"/>
      <c r="AFI52" s="17"/>
      <c r="AFJ52" s="17"/>
      <c r="AFK52" s="17"/>
      <c r="AFL52" s="17"/>
      <c r="AFM52" s="17"/>
      <c r="AFN52" s="17"/>
      <c r="AFO52" s="17"/>
      <c r="AFP52" s="17"/>
      <c r="AFQ52" s="17"/>
      <c r="AFR52" s="17"/>
      <c r="AFS52" s="17"/>
      <c r="AFT52" s="17"/>
      <c r="AFU52" s="17"/>
      <c r="AFV52" s="17"/>
      <c r="AFW52" s="17"/>
      <c r="AFX52" s="17"/>
      <c r="AFY52" s="17"/>
      <c r="AFZ52" s="17"/>
      <c r="AGA52" s="17"/>
      <c r="AGB52" s="17"/>
      <c r="AGC52" s="17"/>
      <c r="AGD52" s="17"/>
      <c r="AGE52" s="17"/>
      <c r="AGF52" s="17"/>
      <c r="AGG52" s="17"/>
      <c r="AGH52" s="17"/>
      <c r="AGI52" s="17"/>
      <c r="AGJ52" s="17"/>
      <c r="AGK52" s="17"/>
      <c r="AGL52" s="17"/>
      <c r="AGM52" s="17"/>
      <c r="AGN52" s="17"/>
      <c r="AGO52" s="17"/>
      <c r="AGP52" s="17"/>
      <c r="AGQ52" s="17"/>
      <c r="AGR52" s="17"/>
      <c r="AGS52" s="17"/>
      <c r="AGT52" s="17"/>
      <c r="AGU52" s="17"/>
      <c r="AGV52" s="17"/>
      <c r="AGW52" s="17"/>
      <c r="AGX52" s="17"/>
      <c r="AGY52" s="17"/>
      <c r="AGZ52" s="17"/>
      <c r="AHA52" s="17"/>
      <c r="AHB52" s="17"/>
      <c r="AHC52" s="17"/>
      <c r="AHD52" s="17"/>
      <c r="AHE52" s="17"/>
      <c r="AHF52" s="17"/>
      <c r="AHG52" s="17"/>
      <c r="AHH52" s="17"/>
      <c r="AHI52" s="17"/>
      <c r="AHJ52" s="17"/>
      <c r="AHK52" s="17"/>
      <c r="AHL52" s="17"/>
      <c r="AHM52" s="17"/>
      <c r="AHN52" s="17"/>
      <c r="AHO52" s="17"/>
      <c r="AHP52" s="17"/>
      <c r="AHQ52" s="17"/>
      <c r="AHR52" s="17"/>
      <c r="AHS52" s="17"/>
      <c r="AHT52" s="17"/>
      <c r="AHU52" s="17"/>
      <c r="AHV52" s="17"/>
      <c r="AHW52" s="17"/>
      <c r="AHX52" s="17"/>
      <c r="AHY52" s="17"/>
      <c r="AHZ52" s="17"/>
      <c r="AIA52" s="17"/>
      <c r="AIB52" s="17"/>
      <c r="AIC52" s="17"/>
      <c r="AID52" s="17"/>
      <c r="AIE52" s="17"/>
      <c r="AIF52" s="17"/>
      <c r="AIG52" s="17"/>
      <c r="AIH52" s="17"/>
      <c r="AII52" s="17"/>
      <c r="AIJ52" s="17"/>
      <c r="AIK52" s="17"/>
      <c r="AIL52" s="17"/>
      <c r="AIM52" s="17"/>
      <c r="AIN52" s="17"/>
      <c r="AIO52" s="17"/>
      <c r="AIP52" s="17"/>
      <c r="AIQ52" s="17"/>
      <c r="AIR52" s="17"/>
      <c r="AIS52" s="17"/>
      <c r="AIT52" s="17"/>
      <c r="AIU52" s="17"/>
      <c r="AIV52" s="17"/>
      <c r="AIW52" s="17"/>
      <c r="AIX52" s="17"/>
      <c r="AIY52" s="17"/>
      <c r="AIZ52" s="17"/>
      <c r="AJA52" s="17"/>
      <c r="AJB52" s="17"/>
      <c r="AJC52" s="17"/>
      <c r="AJD52" s="17"/>
      <c r="AJE52" s="17"/>
      <c r="AJF52" s="17"/>
      <c r="AJG52" s="17"/>
      <c r="AJH52" s="17"/>
      <c r="AJI52" s="17"/>
      <c r="AJJ52" s="17"/>
      <c r="AJK52" s="17"/>
      <c r="AJL52" s="17"/>
      <c r="AJM52" s="17"/>
      <c r="AJN52" s="17"/>
      <c r="AJO52" s="17"/>
      <c r="AJP52" s="17"/>
      <c r="AJQ52" s="17"/>
      <c r="AJR52" s="17"/>
      <c r="AJS52" s="17"/>
      <c r="AJT52" s="17"/>
      <c r="AJU52" s="17"/>
      <c r="AJV52" s="17"/>
      <c r="AJW52" s="17"/>
      <c r="AJX52" s="17"/>
      <c r="AJY52" s="17"/>
      <c r="AJZ52" s="17"/>
      <c r="AKA52" s="17"/>
      <c r="AKB52" s="17"/>
      <c r="AKC52" s="17"/>
      <c r="AKD52" s="17"/>
      <c r="AKE52" s="17"/>
      <c r="AKF52" s="17"/>
      <c r="AKG52" s="17"/>
      <c r="AKH52" s="17"/>
      <c r="AKI52" s="17"/>
      <c r="AKJ52" s="17"/>
      <c r="AKK52" s="17"/>
      <c r="AKL52" s="17"/>
      <c r="AKM52" s="17"/>
      <c r="AKN52" s="17"/>
      <c r="AKO52" s="17"/>
      <c r="AKP52" s="17"/>
      <c r="AKQ52" s="17"/>
      <c r="AKR52" s="17"/>
      <c r="AKS52" s="17"/>
      <c r="AKT52" s="17"/>
      <c r="AKU52" s="17"/>
      <c r="AKV52" s="17"/>
      <c r="AKW52" s="17"/>
      <c r="AKX52" s="17"/>
      <c r="AKY52" s="17"/>
      <c r="AKZ52" s="17"/>
      <c r="ALA52" s="17"/>
      <c r="ALB52" s="17"/>
      <c r="ALC52" s="17"/>
      <c r="ALD52" s="17"/>
      <c r="ALE52" s="17"/>
      <c r="ALF52" s="17"/>
      <c r="ALG52" s="17"/>
      <c r="ALH52" s="17"/>
      <c r="ALI52" s="17"/>
      <c r="ALJ52" s="17"/>
      <c r="ALK52" s="17"/>
      <c r="ALL52" s="17"/>
      <c r="ALM52" s="17"/>
      <c r="ALN52" s="17"/>
      <c r="ALO52" s="17"/>
      <c r="ALP52" s="17"/>
      <c r="ALQ52" s="17"/>
      <c r="ALR52" s="17"/>
      <c r="ALS52" s="17"/>
      <c r="ALT52" s="17"/>
      <c r="ALU52" s="17"/>
      <c r="ALV52" s="17"/>
      <c r="ALW52" s="17"/>
      <c r="ALX52" s="17"/>
      <c r="ALY52" s="17"/>
      <c r="ALZ52" s="17"/>
      <c r="AMA52" s="17"/>
      <c r="AMB52" s="17"/>
      <c r="AMC52" s="17"/>
      <c r="AMD52" s="17"/>
      <c r="AME52" s="17"/>
      <c r="AMF52" s="17"/>
      <c r="AMG52" s="17"/>
    </row>
    <row r="53" spans="1:1021">
      <c r="A53" s="17"/>
      <c r="B53" s="19" t="s">
        <v>516</v>
      </c>
      <c r="C53" s="20" t="s">
        <v>31</v>
      </c>
      <c r="D53" s="21"/>
      <c r="E53" s="22"/>
      <c r="F53" s="21">
        <v>2.3199999999999998</v>
      </c>
      <c r="G53" s="22">
        <v>0.6</v>
      </c>
      <c r="H53" s="21"/>
      <c r="I53" s="22"/>
      <c r="J53" s="21"/>
      <c r="K53" s="25">
        <f>(F53*G53)/2</f>
        <v>0.69599999999999995</v>
      </c>
      <c r="L53" s="26">
        <f t="shared" si="10"/>
        <v>0.69599999999999995</v>
      </c>
      <c r="M53" s="46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  <c r="IS53" s="17"/>
      <c r="IT53" s="17"/>
      <c r="IU53" s="17"/>
      <c r="IV53" s="17"/>
      <c r="IW53" s="17"/>
      <c r="IX53" s="17"/>
      <c r="IY53" s="17"/>
      <c r="IZ53" s="17"/>
      <c r="JA53" s="17"/>
      <c r="JB53" s="17"/>
      <c r="JC53" s="17"/>
      <c r="JD53" s="17"/>
      <c r="JE53" s="17"/>
      <c r="JF53" s="17"/>
      <c r="JG53" s="17"/>
      <c r="JH53" s="17"/>
      <c r="JI53" s="17"/>
      <c r="JJ53" s="17"/>
      <c r="JK53" s="17"/>
      <c r="JL53" s="17"/>
      <c r="JM53" s="17"/>
      <c r="JN53" s="17"/>
      <c r="JO53" s="17"/>
      <c r="JP53" s="17"/>
      <c r="JQ53" s="17"/>
      <c r="JR53" s="17"/>
      <c r="JS53" s="17"/>
      <c r="JT53" s="17"/>
      <c r="JU53" s="17"/>
      <c r="JV53" s="17"/>
      <c r="JW53" s="17"/>
      <c r="JX53" s="17"/>
      <c r="JY53" s="17"/>
      <c r="JZ53" s="17"/>
      <c r="KA53" s="17"/>
      <c r="KB53" s="17"/>
      <c r="KC53" s="17"/>
      <c r="KD53" s="17"/>
      <c r="KE53" s="17"/>
      <c r="KF53" s="17"/>
      <c r="KG53" s="17"/>
      <c r="KH53" s="17"/>
      <c r="KI53" s="17"/>
      <c r="KJ53" s="17"/>
      <c r="KK53" s="17"/>
      <c r="KL53" s="17"/>
      <c r="KM53" s="17"/>
      <c r="KN53" s="17"/>
      <c r="KO53" s="17"/>
      <c r="KP53" s="17"/>
      <c r="KQ53" s="17"/>
      <c r="KR53" s="17"/>
      <c r="KS53" s="17"/>
      <c r="KT53" s="17"/>
      <c r="KU53" s="17"/>
      <c r="KV53" s="17"/>
      <c r="KW53" s="17"/>
      <c r="KX53" s="17"/>
      <c r="KY53" s="17"/>
      <c r="KZ53" s="17"/>
      <c r="LA53" s="17"/>
      <c r="LB53" s="17"/>
      <c r="LC53" s="17"/>
      <c r="LD53" s="17"/>
      <c r="LE53" s="17"/>
      <c r="LF53" s="17"/>
      <c r="LG53" s="17"/>
      <c r="LH53" s="17"/>
      <c r="LI53" s="17"/>
      <c r="LJ53" s="17"/>
      <c r="LK53" s="17"/>
      <c r="LL53" s="17"/>
      <c r="LM53" s="17"/>
      <c r="LN53" s="17"/>
      <c r="LO53" s="17"/>
      <c r="LP53" s="17"/>
      <c r="LQ53" s="17"/>
      <c r="LR53" s="17"/>
      <c r="LS53" s="17"/>
      <c r="LT53" s="17"/>
      <c r="LU53" s="17"/>
      <c r="LV53" s="17"/>
      <c r="LW53" s="17"/>
      <c r="LX53" s="17"/>
      <c r="LY53" s="17"/>
      <c r="LZ53" s="17"/>
      <c r="MA53" s="17"/>
      <c r="MB53" s="17"/>
      <c r="MC53" s="17"/>
      <c r="MD53" s="17"/>
      <c r="ME53" s="17"/>
      <c r="MF53" s="17"/>
      <c r="MG53" s="17"/>
      <c r="MH53" s="17"/>
      <c r="MI53" s="17"/>
      <c r="MJ53" s="17"/>
      <c r="MK53" s="17"/>
      <c r="ML53" s="17"/>
      <c r="MM53" s="17"/>
      <c r="MN53" s="17"/>
      <c r="MO53" s="17"/>
      <c r="MP53" s="17"/>
      <c r="MQ53" s="17"/>
      <c r="MR53" s="17"/>
      <c r="MS53" s="17"/>
      <c r="MT53" s="17"/>
      <c r="MU53" s="17"/>
      <c r="MV53" s="17"/>
      <c r="MW53" s="17"/>
      <c r="MX53" s="17"/>
      <c r="MY53" s="17"/>
      <c r="MZ53" s="17"/>
      <c r="NA53" s="17"/>
      <c r="NB53" s="17"/>
      <c r="NC53" s="17"/>
      <c r="ND53" s="17"/>
      <c r="NE53" s="17"/>
      <c r="NF53" s="17"/>
      <c r="NG53" s="17"/>
      <c r="NH53" s="17"/>
      <c r="NI53" s="17"/>
      <c r="NJ53" s="17"/>
      <c r="NK53" s="17"/>
      <c r="NL53" s="17"/>
      <c r="NM53" s="17"/>
      <c r="NN53" s="17"/>
      <c r="NO53" s="17"/>
      <c r="NP53" s="17"/>
      <c r="NQ53" s="17"/>
      <c r="NR53" s="17"/>
      <c r="NS53" s="17"/>
      <c r="NT53" s="17"/>
      <c r="NU53" s="17"/>
      <c r="NV53" s="17"/>
      <c r="NW53" s="17"/>
      <c r="NX53" s="17"/>
      <c r="NY53" s="17"/>
      <c r="NZ53" s="17"/>
      <c r="OA53" s="17"/>
      <c r="OB53" s="17"/>
      <c r="OC53" s="17"/>
      <c r="OD53" s="17"/>
      <c r="OE53" s="17"/>
      <c r="OF53" s="17"/>
      <c r="OG53" s="17"/>
      <c r="OH53" s="17"/>
      <c r="OI53" s="17"/>
      <c r="OJ53" s="17"/>
      <c r="OK53" s="17"/>
      <c r="OL53" s="17"/>
      <c r="OM53" s="17"/>
      <c r="ON53" s="17"/>
      <c r="OO53" s="17"/>
      <c r="OP53" s="17"/>
      <c r="OQ53" s="17"/>
      <c r="OR53" s="17"/>
      <c r="OS53" s="17"/>
      <c r="OT53" s="17"/>
      <c r="OU53" s="17"/>
      <c r="OV53" s="17"/>
      <c r="OW53" s="17"/>
      <c r="OX53" s="17"/>
      <c r="OY53" s="17"/>
      <c r="OZ53" s="17"/>
      <c r="PA53" s="17"/>
      <c r="PB53" s="17"/>
      <c r="PC53" s="17"/>
      <c r="PD53" s="17"/>
      <c r="PE53" s="17"/>
      <c r="PF53" s="17"/>
      <c r="PG53" s="17"/>
      <c r="PH53" s="17"/>
      <c r="PI53" s="17"/>
      <c r="PJ53" s="17"/>
      <c r="PK53" s="17"/>
      <c r="PL53" s="17"/>
      <c r="PM53" s="17"/>
      <c r="PN53" s="17"/>
      <c r="PO53" s="17"/>
      <c r="PP53" s="17"/>
      <c r="PQ53" s="17"/>
      <c r="PR53" s="17"/>
      <c r="PS53" s="17"/>
      <c r="PT53" s="17"/>
      <c r="PU53" s="17"/>
      <c r="PV53" s="17"/>
      <c r="PW53" s="17"/>
      <c r="PX53" s="17"/>
      <c r="PY53" s="17"/>
      <c r="PZ53" s="17"/>
      <c r="QA53" s="17"/>
      <c r="QB53" s="17"/>
      <c r="QC53" s="17"/>
      <c r="QD53" s="17"/>
      <c r="QE53" s="17"/>
      <c r="QF53" s="17"/>
      <c r="QG53" s="17"/>
      <c r="QH53" s="17"/>
      <c r="QI53" s="17"/>
      <c r="QJ53" s="17"/>
      <c r="QK53" s="17"/>
      <c r="QL53" s="17"/>
      <c r="QM53" s="17"/>
      <c r="QN53" s="17"/>
      <c r="QO53" s="17"/>
      <c r="QP53" s="17"/>
      <c r="QQ53" s="17"/>
      <c r="QR53" s="17"/>
      <c r="QS53" s="17"/>
      <c r="QT53" s="17"/>
      <c r="QU53" s="17"/>
      <c r="QV53" s="17"/>
      <c r="QW53" s="17"/>
      <c r="QX53" s="17"/>
      <c r="QY53" s="17"/>
      <c r="QZ53" s="17"/>
      <c r="RA53" s="17"/>
      <c r="RB53" s="17"/>
      <c r="RC53" s="17"/>
      <c r="RD53" s="17"/>
      <c r="RE53" s="17"/>
      <c r="RF53" s="17"/>
      <c r="RG53" s="17"/>
      <c r="RH53" s="17"/>
      <c r="RI53" s="17"/>
      <c r="RJ53" s="17"/>
      <c r="RK53" s="17"/>
      <c r="RL53" s="17"/>
      <c r="RM53" s="17"/>
      <c r="RN53" s="17"/>
      <c r="RO53" s="17"/>
      <c r="RP53" s="17"/>
      <c r="RQ53" s="17"/>
      <c r="RR53" s="17"/>
      <c r="RS53" s="17"/>
      <c r="RT53" s="17"/>
      <c r="RU53" s="17"/>
      <c r="RV53" s="17"/>
      <c r="RW53" s="17"/>
      <c r="RX53" s="17"/>
      <c r="RY53" s="17"/>
      <c r="RZ53" s="17"/>
      <c r="SA53" s="17"/>
      <c r="SB53" s="17"/>
      <c r="SC53" s="17"/>
      <c r="SD53" s="17"/>
      <c r="SE53" s="17"/>
      <c r="SF53" s="17"/>
      <c r="SG53" s="17"/>
      <c r="SH53" s="17"/>
      <c r="SI53" s="17"/>
      <c r="SJ53" s="17"/>
      <c r="SK53" s="17"/>
      <c r="SL53" s="17"/>
      <c r="SM53" s="17"/>
      <c r="SN53" s="17"/>
      <c r="SO53" s="17"/>
      <c r="SP53" s="17"/>
      <c r="SQ53" s="17"/>
      <c r="SR53" s="17"/>
      <c r="SS53" s="17"/>
      <c r="ST53" s="17"/>
      <c r="SU53" s="17"/>
      <c r="SV53" s="17"/>
      <c r="SW53" s="17"/>
      <c r="SX53" s="17"/>
      <c r="SY53" s="17"/>
      <c r="SZ53" s="17"/>
      <c r="TA53" s="17"/>
      <c r="TB53" s="17"/>
      <c r="TC53" s="17"/>
      <c r="TD53" s="17"/>
      <c r="TE53" s="17"/>
      <c r="TF53" s="17"/>
      <c r="TG53" s="17"/>
      <c r="TH53" s="17"/>
      <c r="TI53" s="17"/>
      <c r="TJ53" s="17"/>
      <c r="TK53" s="17"/>
      <c r="TL53" s="17"/>
      <c r="TM53" s="17"/>
      <c r="TN53" s="17"/>
      <c r="TO53" s="17"/>
      <c r="TP53" s="17"/>
      <c r="TQ53" s="17"/>
      <c r="TR53" s="17"/>
      <c r="TS53" s="17"/>
      <c r="TT53" s="17"/>
      <c r="TU53" s="17"/>
      <c r="TV53" s="17"/>
      <c r="TW53" s="17"/>
      <c r="TX53" s="17"/>
      <c r="TY53" s="17"/>
      <c r="TZ53" s="17"/>
      <c r="UA53" s="17"/>
      <c r="UB53" s="17"/>
      <c r="UC53" s="17"/>
      <c r="UD53" s="17"/>
      <c r="UE53" s="17"/>
      <c r="UF53" s="17"/>
      <c r="UG53" s="17"/>
      <c r="UH53" s="17"/>
      <c r="UI53" s="17"/>
      <c r="UJ53" s="17"/>
      <c r="UK53" s="17"/>
      <c r="UL53" s="17"/>
      <c r="UM53" s="17"/>
      <c r="UN53" s="17"/>
      <c r="UO53" s="17"/>
      <c r="UP53" s="17"/>
      <c r="UQ53" s="17"/>
      <c r="UR53" s="17"/>
      <c r="US53" s="17"/>
      <c r="UT53" s="17"/>
      <c r="UU53" s="17"/>
      <c r="UV53" s="17"/>
      <c r="UW53" s="17"/>
      <c r="UX53" s="17"/>
      <c r="UY53" s="17"/>
      <c r="UZ53" s="17"/>
      <c r="VA53" s="17"/>
      <c r="VB53" s="17"/>
      <c r="VC53" s="17"/>
      <c r="VD53" s="17"/>
      <c r="VE53" s="17"/>
      <c r="VF53" s="17"/>
      <c r="VG53" s="17"/>
      <c r="VH53" s="17"/>
      <c r="VI53" s="17"/>
      <c r="VJ53" s="17"/>
      <c r="VK53" s="17"/>
      <c r="VL53" s="17"/>
      <c r="VM53" s="17"/>
      <c r="VN53" s="17"/>
      <c r="VO53" s="17"/>
      <c r="VP53" s="17"/>
      <c r="VQ53" s="17"/>
      <c r="VR53" s="17"/>
      <c r="VS53" s="17"/>
      <c r="VT53" s="17"/>
      <c r="VU53" s="17"/>
      <c r="VV53" s="17"/>
      <c r="VW53" s="17"/>
      <c r="VX53" s="17"/>
      <c r="VY53" s="17"/>
      <c r="VZ53" s="17"/>
      <c r="WA53" s="17"/>
      <c r="WB53" s="17"/>
      <c r="WC53" s="17"/>
      <c r="WD53" s="17"/>
      <c r="WE53" s="17"/>
      <c r="WF53" s="17"/>
      <c r="WG53" s="17"/>
      <c r="WH53" s="17"/>
      <c r="WI53" s="17"/>
      <c r="WJ53" s="17"/>
      <c r="WK53" s="17"/>
      <c r="WL53" s="17"/>
      <c r="WM53" s="17"/>
      <c r="WN53" s="17"/>
      <c r="WO53" s="17"/>
      <c r="WP53" s="17"/>
      <c r="WQ53" s="17"/>
      <c r="WR53" s="17"/>
      <c r="WS53" s="17"/>
      <c r="WT53" s="17"/>
      <c r="WU53" s="17"/>
      <c r="WV53" s="17"/>
      <c r="WW53" s="17"/>
      <c r="WX53" s="17"/>
      <c r="WY53" s="17"/>
      <c r="WZ53" s="17"/>
      <c r="XA53" s="17"/>
      <c r="XB53" s="17"/>
      <c r="XC53" s="17"/>
      <c r="XD53" s="17"/>
      <c r="XE53" s="17"/>
      <c r="XF53" s="17"/>
      <c r="XG53" s="17"/>
      <c r="XH53" s="17"/>
      <c r="XI53" s="17"/>
      <c r="XJ53" s="17"/>
      <c r="XK53" s="17"/>
      <c r="XL53" s="17"/>
      <c r="XM53" s="17"/>
      <c r="XN53" s="17"/>
      <c r="XO53" s="17"/>
      <c r="XP53" s="17"/>
      <c r="XQ53" s="17"/>
      <c r="XR53" s="17"/>
      <c r="XS53" s="17"/>
      <c r="XT53" s="17"/>
      <c r="XU53" s="17"/>
      <c r="XV53" s="17"/>
      <c r="XW53" s="17"/>
      <c r="XX53" s="17"/>
      <c r="XY53" s="17"/>
      <c r="XZ53" s="17"/>
      <c r="YA53" s="17"/>
      <c r="YB53" s="17"/>
      <c r="YC53" s="17"/>
      <c r="YD53" s="17"/>
      <c r="YE53" s="17"/>
      <c r="YF53" s="17"/>
      <c r="YG53" s="17"/>
      <c r="YH53" s="17"/>
      <c r="YI53" s="17"/>
      <c r="YJ53" s="17"/>
      <c r="YK53" s="17"/>
      <c r="YL53" s="17"/>
      <c r="YM53" s="17"/>
      <c r="YN53" s="17"/>
      <c r="YO53" s="17"/>
      <c r="YP53" s="17"/>
      <c r="YQ53" s="17"/>
      <c r="YR53" s="17"/>
      <c r="YS53" s="17"/>
      <c r="YT53" s="17"/>
      <c r="YU53" s="17"/>
      <c r="YV53" s="17"/>
      <c r="YW53" s="17"/>
      <c r="YX53" s="17"/>
      <c r="YY53" s="17"/>
      <c r="YZ53" s="17"/>
      <c r="ZA53" s="17"/>
      <c r="ZB53" s="17"/>
      <c r="ZC53" s="17"/>
      <c r="ZD53" s="17"/>
      <c r="ZE53" s="17"/>
      <c r="ZF53" s="17"/>
      <c r="ZG53" s="17"/>
      <c r="ZH53" s="17"/>
      <c r="ZI53" s="17"/>
      <c r="ZJ53" s="17"/>
      <c r="ZK53" s="17"/>
      <c r="ZL53" s="17"/>
      <c r="ZM53" s="17"/>
      <c r="ZN53" s="17"/>
      <c r="ZO53" s="17"/>
      <c r="ZP53" s="17"/>
      <c r="ZQ53" s="17"/>
      <c r="ZR53" s="17"/>
      <c r="ZS53" s="17"/>
      <c r="ZT53" s="17"/>
      <c r="ZU53" s="17"/>
      <c r="ZV53" s="17"/>
      <c r="ZW53" s="17"/>
      <c r="ZX53" s="17"/>
      <c r="ZY53" s="17"/>
      <c r="ZZ53" s="17"/>
      <c r="AAA53" s="17"/>
      <c r="AAB53" s="17"/>
      <c r="AAC53" s="17"/>
      <c r="AAD53" s="17"/>
      <c r="AAE53" s="17"/>
      <c r="AAF53" s="17"/>
      <c r="AAG53" s="17"/>
      <c r="AAH53" s="17"/>
      <c r="AAI53" s="17"/>
      <c r="AAJ53" s="17"/>
      <c r="AAK53" s="17"/>
      <c r="AAL53" s="17"/>
      <c r="AAM53" s="17"/>
      <c r="AAN53" s="17"/>
      <c r="AAO53" s="17"/>
      <c r="AAP53" s="17"/>
      <c r="AAQ53" s="17"/>
      <c r="AAR53" s="17"/>
      <c r="AAS53" s="17"/>
      <c r="AAT53" s="17"/>
      <c r="AAU53" s="17"/>
      <c r="AAV53" s="17"/>
      <c r="AAW53" s="17"/>
      <c r="AAX53" s="17"/>
      <c r="AAY53" s="17"/>
      <c r="AAZ53" s="17"/>
      <c r="ABA53" s="17"/>
      <c r="ABB53" s="17"/>
      <c r="ABC53" s="17"/>
      <c r="ABD53" s="17"/>
      <c r="ABE53" s="17"/>
      <c r="ABF53" s="17"/>
      <c r="ABG53" s="17"/>
      <c r="ABH53" s="17"/>
      <c r="ABI53" s="17"/>
      <c r="ABJ53" s="17"/>
      <c r="ABK53" s="17"/>
      <c r="ABL53" s="17"/>
      <c r="ABM53" s="17"/>
      <c r="ABN53" s="17"/>
      <c r="ABO53" s="17"/>
      <c r="ABP53" s="17"/>
      <c r="ABQ53" s="17"/>
      <c r="ABR53" s="17"/>
      <c r="ABS53" s="17"/>
      <c r="ABT53" s="17"/>
      <c r="ABU53" s="17"/>
      <c r="ABV53" s="17"/>
      <c r="ABW53" s="17"/>
      <c r="ABX53" s="17"/>
      <c r="ABY53" s="17"/>
      <c r="ABZ53" s="17"/>
      <c r="ACA53" s="17"/>
      <c r="ACB53" s="17"/>
      <c r="ACC53" s="17"/>
      <c r="ACD53" s="17"/>
      <c r="ACE53" s="17"/>
      <c r="ACF53" s="17"/>
      <c r="ACG53" s="17"/>
      <c r="ACH53" s="17"/>
      <c r="ACI53" s="17"/>
      <c r="ACJ53" s="17"/>
      <c r="ACK53" s="17"/>
      <c r="ACL53" s="17"/>
      <c r="ACM53" s="17"/>
      <c r="ACN53" s="17"/>
      <c r="ACO53" s="17"/>
      <c r="ACP53" s="17"/>
      <c r="ACQ53" s="17"/>
      <c r="ACR53" s="17"/>
      <c r="ACS53" s="17"/>
      <c r="ACT53" s="17"/>
      <c r="ACU53" s="17"/>
      <c r="ACV53" s="17"/>
      <c r="ACW53" s="17"/>
      <c r="ACX53" s="17"/>
      <c r="ACY53" s="17"/>
      <c r="ACZ53" s="17"/>
      <c r="ADA53" s="17"/>
      <c r="ADB53" s="17"/>
      <c r="ADC53" s="17"/>
      <c r="ADD53" s="17"/>
      <c r="ADE53" s="17"/>
      <c r="ADF53" s="17"/>
      <c r="ADG53" s="17"/>
      <c r="ADH53" s="17"/>
      <c r="ADI53" s="17"/>
      <c r="ADJ53" s="17"/>
      <c r="ADK53" s="17"/>
      <c r="ADL53" s="17"/>
      <c r="ADM53" s="17"/>
      <c r="ADN53" s="17"/>
      <c r="ADO53" s="17"/>
      <c r="ADP53" s="17"/>
      <c r="ADQ53" s="17"/>
      <c r="ADR53" s="17"/>
      <c r="ADS53" s="17"/>
      <c r="ADT53" s="17"/>
      <c r="ADU53" s="17"/>
      <c r="ADV53" s="17"/>
      <c r="ADW53" s="17"/>
      <c r="ADX53" s="17"/>
      <c r="ADY53" s="17"/>
      <c r="ADZ53" s="17"/>
      <c r="AEA53" s="17"/>
      <c r="AEB53" s="17"/>
      <c r="AEC53" s="17"/>
      <c r="AED53" s="17"/>
      <c r="AEE53" s="17"/>
      <c r="AEF53" s="17"/>
      <c r="AEG53" s="17"/>
      <c r="AEH53" s="17"/>
      <c r="AEI53" s="17"/>
      <c r="AEJ53" s="17"/>
      <c r="AEK53" s="17"/>
      <c r="AEL53" s="17"/>
      <c r="AEM53" s="17"/>
      <c r="AEN53" s="17"/>
      <c r="AEO53" s="17"/>
      <c r="AEP53" s="17"/>
      <c r="AEQ53" s="17"/>
      <c r="AER53" s="17"/>
      <c r="AES53" s="17"/>
      <c r="AET53" s="17"/>
      <c r="AEU53" s="17"/>
      <c r="AEV53" s="17"/>
      <c r="AEW53" s="17"/>
      <c r="AEX53" s="17"/>
      <c r="AEY53" s="17"/>
      <c r="AEZ53" s="17"/>
      <c r="AFA53" s="17"/>
      <c r="AFB53" s="17"/>
      <c r="AFC53" s="17"/>
      <c r="AFD53" s="17"/>
      <c r="AFE53" s="17"/>
      <c r="AFF53" s="17"/>
      <c r="AFG53" s="17"/>
      <c r="AFH53" s="17"/>
      <c r="AFI53" s="17"/>
      <c r="AFJ53" s="17"/>
      <c r="AFK53" s="17"/>
      <c r="AFL53" s="17"/>
      <c r="AFM53" s="17"/>
      <c r="AFN53" s="17"/>
      <c r="AFO53" s="17"/>
      <c r="AFP53" s="17"/>
      <c r="AFQ53" s="17"/>
      <c r="AFR53" s="17"/>
      <c r="AFS53" s="17"/>
      <c r="AFT53" s="17"/>
      <c r="AFU53" s="17"/>
      <c r="AFV53" s="17"/>
      <c r="AFW53" s="17"/>
      <c r="AFX53" s="17"/>
      <c r="AFY53" s="17"/>
      <c r="AFZ53" s="17"/>
      <c r="AGA53" s="17"/>
      <c r="AGB53" s="17"/>
      <c r="AGC53" s="17"/>
      <c r="AGD53" s="17"/>
      <c r="AGE53" s="17"/>
      <c r="AGF53" s="17"/>
      <c r="AGG53" s="17"/>
      <c r="AGH53" s="17"/>
      <c r="AGI53" s="17"/>
      <c r="AGJ53" s="17"/>
      <c r="AGK53" s="17"/>
      <c r="AGL53" s="17"/>
      <c r="AGM53" s="17"/>
      <c r="AGN53" s="17"/>
      <c r="AGO53" s="17"/>
      <c r="AGP53" s="17"/>
      <c r="AGQ53" s="17"/>
      <c r="AGR53" s="17"/>
      <c r="AGS53" s="17"/>
      <c r="AGT53" s="17"/>
      <c r="AGU53" s="17"/>
      <c r="AGV53" s="17"/>
      <c r="AGW53" s="17"/>
      <c r="AGX53" s="17"/>
      <c r="AGY53" s="17"/>
      <c r="AGZ53" s="17"/>
      <c r="AHA53" s="17"/>
      <c r="AHB53" s="17"/>
      <c r="AHC53" s="17"/>
      <c r="AHD53" s="17"/>
      <c r="AHE53" s="17"/>
      <c r="AHF53" s="17"/>
      <c r="AHG53" s="17"/>
      <c r="AHH53" s="17"/>
      <c r="AHI53" s="17"/>
      <c r="AHJ53" s="17"/>
      <c r="AHK53" s="17"/>
      <c r="AHL53" s="17"/>
      <c r="AHM53" s="17"/>
      <c r="AHN53" s="17"/>
      <c r="AHO53" s="17"/>
      <c r="AHP53" s="17"/>
      <c r="AHQ53" s="17"/>
      <c r="AHR53" s="17"/>
      <c r="AHS53" s="17"/>
      <c r="AHT53" s="17"/>
      <c r="AHU53" s="17"/>
      <c r="AHV53" s="17"/>
      <c r="AHW53" s="17"/>
      <c r="AHX53" s="17"/>
      <c r="AHY53" s="17"/>
      <c r="AHZ53" s="17"/>
      <c r="AIA53" s="17"/>
      <c r="AIB53" s="17"/>
      <c r="AIC53" s="17"/>
      <c r="AID53" s="17"/>
      <c r="AIE53" s="17"/>
      <c r="AIF53" s="17"/>
      <c r="AIG53" s="17"/>
      <c r="AIH53" s="17"/>
      <c r="AII53" s="17"/>
      <c r="AIJ53" s="17"/>
      <c r="AIK53" s="17"/>
      <c r="AIL53" s="17"/>
      <c r="AIM53" s="17"/>
      <c r="AIN53" s="17"/>
      <c r="AIO53" s="17"/>
      <c r="AIP53" s="17"/>
      <c r="AIQ53" s="17"/>
      <c r="AIR53" s="17"/>
      <c r="AIS53" s="17"/>
      <c r="AIT53" s="17"/>
      <c r="AIU53" s="17"/>
      <c r="AIV53" s="17"/>
      <c r="AIW53" s="17"/>
      <c r="AIX53" s="17"/>
      <c r="AIY53" s="17"/>
      <c r="AIZ53" s="17"/>
      <c r="AJA53" s="17"/>
      <c r="AJB53" s="17"/>
      <c r="AJC53" s="17"/>
      <c r="AJD53" s="17"/>
      <c r="AJE53" s="17"/>
      <c r="AJF53" s="17"/>
      <c r="AJG53" s="17"/>
      <c r="AJH53" s="17"/>
      <c r="AJI53" s="17"/>
      <c r="AJJ53" s="17"/>
      <c r="AJK53" s="17"/>
      <c r="AJL53" s="17"/>
      <c r="AJM53" s="17"/>
      <c r="AJN53" s="17"/>
      <c r="AJO53" s="17"/>
      <c r="AJP53" s="17"/>
      <c r="AJQ53" s="17"/>
      <c r="AJR53" s="17"/>
      <c r="AJS53" s="17"/>
      <c r="AJT53" s="17"/>
      <c r="AJU53" s="17"/>
      <c r="AJV53" s="17"/>
      <c r="AJW53" s="17"/>
      <c r="AJX53" s="17"/>
      <c r="AJY53" s="17"/>
      <c r="AJZ53" s="17"/>
      <c r="AKA53" s="17"/>
      <c r="AKB53" s="17"/>
      <c r="AKC53" s="17"/>
      <c r="AKD53" s="17"/>
      <c r="AKE53" s="17"/>
      <c r="AKF53" s="17"/>
      <c r="AKG53" s="17"/>
      <c r="AKH53" s="17"/>
      <c r="AKI53" s="17"/>
      <c r="AKJ53" s="17"/>
      <c r="AKK53" s="17"/>
      <c r="AKL53" s="17"/>
      <c r="AKM53" s="17"/>
      <c r="AKN53" s="17"/>
      <c r="AKO53" s="17"/>
      <c r="AKP53" s="17"/>
      <c r="AKQ53" s="17"/>
      <c r="AKR53" s="17"/>
      <c r="AKS53" s="17"/>
      <c r="AKT53" s="17"/>
      <c r="AKU53" s="17"/>
      <c r="AKV53" s="17"/>
      <c r="AKW53" s="17"/>
      <c r="AKX53" s="17"/>
      <c r="AKY53" s="17"/>
      <c r="AKZ53" s="17"/>
      <c r="ALA53" s="17"/>
      <c r="ALB53" s="17"/>
      <c r="ALC53" s="17"/>
      <c r="ALD53" s="17"/>
      <c r="ALE53" s="17"/>
      <c r="ALF53" s="17"/>
      <c r="ALG53" s="17"/>
      <c r="ALH53" s="17"/>
      <c r="ALI53" s="17"/>
      <c r="ALJ53" s="17"/>
      <c r="ALK53" s="17"/>
      <c r="ALL53" s="17"/>
      <c r="ALM53" s="17"/>
      <c r="ALN53" s="17"/>
      <c r="ALO53" s="17"/>
      <c r="ALP53" s="17"/>
      <c r="ALQ53" s="17"/>
      <c r="ALR53" s="17"/>
      <c r="ALS53" s="17"/>
      <c r="ALT53" s="17"/>
      <c r="ALU53" s="17"/>
      <c r="ALV53" s="17"/>
      <c r="ALW53" s="17"/>
      <c r="ALX53" s="17"/>
      <c r="ALY53" s="17"/>
      <c r="ALZ53" s="17"/>
      <c r="AMA53" s="17"/>
      <c r="AMB53" s="17"/>
      <c r="AMC53" s="17"/>
      <c r="AMD53" s="17"/>
      <c r="AME53" s="17"/>
      <c r="AMF53" s="17"/>
      <c r="AMG53" s="17"/>
    </row>
    <row r="54" spans="1:1021">
      <c r="A54" s="17"/>
      <c r="B54" s="19" t="s">
        <v>516</v>
      </c>
      <c r="C54" s="20" t="s">
        <v>31</v>
      </c>
      <c r="D54" s="21"/>
      <c r="E54" s="22"/>
      <c r="F54" s="21">
        <v>2.3199999999999998</v>
      </c>
      <c r="G54" s="22">
        <v>0.6</v>
      </c>
      <c r="H54" s="21"/>
      <c r="I54" s="22"/>
      <c r="J54" s="21"/>
      <c r="K54" s="25">
        <f t="shared" ref="K54:K58" si="11">(F54*G54)/2</f>
        <v>0.69599999999999995</v>
      </c>
      <c r="L54" s="26">
        <f t="shared" si="10"/>
        <v>0.69599999999999995</v>
      </c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  <c r="IN54" s="17"/>
      <c r="IO54" s="17"/>
      <c r="IP54" s="17"/>
      <c r="IQ54" s="17"/>
      <c r="IR54" s="17"/>
      <c r="IS54" s="17"/>
      <c r="IT54" s="17"/>
      <c r="IU54" s="17"/>
      <c r="IV54" s="17"/>
      <c r="IW54" s="17"/>
      <c r="IX54" s="17"/>
      <c r="IY54" s="17"/>
      <c r="IZ54" s="17"/>
      <c r="JA54" s="17"/>
      <c r="JB54" s="17"/>
      <c r="JC54" s="17"/>
      <c r="JD54" s="17"/>
      <c r="JE54" s="17"/>
      <c r="JF54" s="17"/>
      <c r="JG54" s="17"/>
      <c r="JH54" s="17"/>
      <c r="JI54" s="17"/>
      <c r="JJ54" s="17"/>
      <c r="JK54" s="17"/>
      <c r="JL54" s="17"/>
      <c r="JM54" s="17"/>
      <c r="JN54" s="17"/>
      <c r="JO54" s="17"/>
      <c r="JP54" s="17"/>
      <c r="JQ54" s="17"/>
      <c r="JR54" s="17"/>
      <c r="JS54" s="17"/>
      <c r="JT54" s="17"/>
      <c r="JU54" s="17"/>
      <c r="JV54" s="17"/>
      <c r="JW54" s="17"/>
      <c r="JX54" s="17"/>
      <c r="JY54" s="17"/>
      <c r="JZ54" s="17"/>
      <c r="KA54" s="17"/>
      <c r="KB54" s="17"/>
      <c r="KC54" s="17"/>
      <c r="KD54" s="17"/>
      <c r="KE54" s="17"/>
      <c r="KF54" s="17"/>
      <c r="KG54" s="17"/>
      <c r="KH54" s="17"/>
      <c r="KI54" s="17"/>
      <c r="KJ54" s="17"/>
      <c r="KK54" s="17"/>
      <c r="KL54" s="17"/>
      <c r="KM54" s="17"/>
      <c r="KN54" s="17"/>
      <c r="KO54" s="17"/>
      <c r="KP54" s="17"/>
      <c r="KQ54" s="17"/>
      <c r="KR54" s="17"/>
      <c r="KS54" s="17"/>
      <c r="KT54" s="17"/>
      <c r="KU54" s="17"/>
      <c r="KV54" s="17"/>
      <c r="KW54" s="17"/>
      <c r="KX54" s="17"/>
      <c r="KY54" s="17"/>
      <c r="KZ54" s="17"/>
      <c r="LA54" s="17"/>
      <c r="LB54" s="17"/>
      <c r="LC54" s="17"/>
      <c r="LD54" s="17"/>
      <c r="LE54" s="17"/>
      <c r="LF54" s="17"/>
      <c r="LG54" s="17"/>
      <c r="LH54" s="17"/>
      <c r="LI54" s="17"/>
      <c r="LJ54" s="17"/>
      <c r="LK54" s="17"/>
      <c r="LL54" s="17"/>
      <c r="LM54" s="17"/>
      <c r="LN54" s="17"/>
      <c r="LO54" s="17"/>
      <c r="LP54" s="17"/>
      <c r="LQ54" s="17"/>
      <c r="LR54" s="17"/>
      <c r="LS54" s="17"/>
      <c r="LT54" s="17"/>
      <c r="LU54" s="17"/>
      <c r="LV54" s="17"/>
      <c r="LW54" s="17"/>
      <c r="LX54" s="17"/>
      <c r="LY54" s="17"/>
      <c r="LZ54" s="17"/>
      <c r="MA54" s="17"/>
      <c r="MB54" s="17"/>
      <c r="MC54" s="17"/>
      <c r="MD54" s="17"/>
      <c r="ME54" s="17"/>
      <c r="MF54" s="17"/>
      <c r="MG54" s="17"/>
      <c r="MH54" s="17"/>
      <c r="MI54" s="17"/>
      <c r="MJ54" s="17"/>
      <c r="MK54" s="17"/>
      <c r="ML54" s="17"/>
      <c r="MM54" s="17"/>
      <c r="MN54" s="17"/>
      <c r="MO54" s="17"/>
      <c r="MP54" s="17"/>
      <c r="MQ54" s="17"/>
      <c r="MR54" s="17"/>
      <c r="MS54" s="17"/>
      <c r="MT54" s="17"/>
      <c r="MU54" s="17"/>
      <c r="MV54" s="17"/>
      <c r="MW54" s="17"/>
      <c r="MX54" s="17"/>
      <c r="MY54" s="17"/>
      <c r="MZ54" s="17"/>
      <c r="NA54" s="17"/>
      <c r="NB54" s="17"/>
      <c r="NC54" s="17"/>
      <c r="ND54" s="17"/>
      <c r="NE54" s="17"/>
      <c r="NF54" s="17"/>
      <c r="NG54" s="17"/>
      <c r="NH54" s="17"/>
      <c r="NI54" s="17"/>
      <c r="NJ54" s="17"/>
      <c r="NK54" s="17"/>
      <c r="NL54" s="17"/>
      <c r="NM54" s="17"/>
      <c r="NN54" s="17"/>
      <c r="NO54" s="17"/>
      <c r="NP54" s="17"/>
      <c r="NQ54" s="17"/>
      <c r="NR54" s="17"/>
      <c r="NS54" s="17"/>
      <c r="NT54" s="17"/>
      <c r="NU54" s="17"/>
      <c r="NV54" s="17"/>
      <c r="NW54" s="17"/>
      <c r="NX54" s="17"/>
      <c r="NY54" s="17"/>
      <c r="NZ54" s="17"/>
      <c r="OA54" s="17"/>
      <c r="OB54" s="17"/>
      <c r="OC54" s="17"/>
      <c r="OD54" s="17"/>
      <c r="OE54" s="17"/>
      <c r="OF54" s="17"/>
      <c r="OG54" s="17"/>
      <c r="OH54" s="17"/>
      <c r="OI54" s="17"/>
      <c r="OJ54" s="17"/>
      <c r="OK54" s="17"/>
      <c r="OL54" s="17"/>
      <c r="OM54" s="17"/>
      <c r="ON54" s="17"/>
      <c r="OO54" s="17"/>
      <c r="OP54" s="17"/>
      <c r="OQ54" s="17"/>
      <c r="OR54" s="17"/>
      <c r="OS54" s="17"/>
      <c r="OT54" s="17"/>
      <c r="OU54" s="17"/>
      <c r="OV54" s="17"/>
      <c r="OW54" s="17"/>
      <c r="OX54" s="17"/>
      <c r="OY54" s="17"/>
      <c r="OZ54" s="17"/>
      <c r="PA54" s="17"/>
      <c r="PB54" s="17"/>
      <c r="PC54" s="17"/>
      <c r="PD54" s="17"/>
      <c r="PE54" s="17"/>
      <c r="PF54" s="17"/>
      <c r="PG54" s="17"/>
      <c r="PH54" s="17"/>
      <c r="PI54" s="17"/>
      <c r="PJ54" s="17"/>
      <c r="PK54" s="17"/>
      <c r="PL54" s="17"/>
      <c r="PM54" s="17"/>
      <c r="PN54" s="17"/>
      <c r="PO54" s="17"/>
      <c r="PP54" s="17"/>
      <c r="PQ54" s="17"/>
      <c r="PR54" s="17"/>
      <c r="PS54" s="17"/>
      <c r="PT54" s="17"/>
      <c r="PU54" s="17"/>
      <c r="PV54" s="17"/>
      <c r="PW54" s="17"/>
      <c r="PX54" s="17"/>
      <c r="PY54" s="17"/>
      <c r="PZ54" s="17"/>
      <c r="QA54" s="17"/>
      <c r="QB54" s="17"/>
      <c r="QC54" s="17"/>
      <c r="QD54" s="17"/>
      <c r="QE54" s="17"/>
      <c r="QF54" s="17"/>
      <c r="QG54" s="17"/>
      <c r="QH54" s="17"/>
      <c r="QI54" s="17"/>
      <c r="QJ54" s="17"/>
      <c r="QK54" s="17"/>
      <c r="QL54" s="17"/>
      <c r="QM54" s="17"/>
      <c r="QN54" s="17"/>
      <c r="QO54" s="17"/>
      <c r="QP54" s="17"/>
      <c r="QQ54" s="17"/>
      <c r="QR54" s="17"/>
      <c r="QS54" s="17"/>
      <c r="QT54" s="17"/>
      <c r="QU54" s="17"/>
      <c r="QV54" s="17"/>
      <c r="QW54" s="17"/>
      <c r="QX54" s="17"/>
      <c r="QY54" s="17"/>
      <c r="QZ54" s="17"/>
      <c r="RA54" s="17"/>
      <c r="RB54" s="17"/>
      <c r="RC54" s="17"/>
      <c r="RD54" s="17"/>
      <c r="RE54" s="17"/>
      <c r="RF54" s="17"/>
      <c r="RG54" s="17"/>
      <c r="RH54" s="17"/>
      <c r="RI54" s="17"/>
      <c r="RJ54" s="17"/>
      <c r="RK54" s="17"/>
      <c r="RL54" s="17"/>
      <c r="RM54" s="17"/>
      <c r="RN54" s="17"/>
      <c r="RO54" s="17"/>
      <c r="RP54" s="17"/>
      <c r="RQ54" s="17"/>
      <c r="RR54" s="17"/>
      <c r="RS54" s="17"/>
      <c r="RT54" s="17"/>
      <c r="RU54" s="17"/>
      <c r="RV54" s="17"/>
      <c r="RW54" s="17"/>
      <c r="RX54" s="17"/>
      <c r="RY54" s="17"/>
      <c r="RZ54" s="17"/>
      <c r="SA54" s="17"/>
      <c r="SB54" s="17"/>
      <c r="SC54" s="17"/>
      <c r="SD54" s="17"/>
      <c r="SE54" s="17"/>
      <c r="SF54" s="17"/>
      <c r="SG54" s="17"/>
      <c r="SH54" s="17"/>
      <c r="SI54" s="17"/>
      <c r="SJ54" s="17"/>
      <c r="SK54" s="17"/>
      <c r="SL54" s="17"/>
      <c r="SM54" s="17"/>
      <c r="SN54" s="17"/>
      <c r="SO54" s="17"/>
      <c r="SP54" s="17"/>
      <c r="SQ54" s="17"/>
      <c r="SR54" s="17"/>
      <c r="SS54" s="17"/>
      <c r="ST54" s="17"/>
      <c r="SU54" s="17"/>
      <c r="SV54" s="17"/>
      <c r="SW54" s="17"/>
      <c r="SX54" s="17"/>
      <c r="SY54" s="17"/>
      <c r="SZ54" s="17"/>
      <c r="TA54" s="17"/>
      <c r="TB54" s="17"/>
      <c r="TC54" s="17"/>
      <c r="TD54" s="17"/>
      <c r="TE54" s="17"/>
      <c r="TF54" s="17"/>
      <c r="TG54" s="17"/>
      <c r="TH54" s="17"/>
      <c r="TI54" s="17"/>
      <c r="TJ54" s="17"/>
      <c r="TK54" s="17"/>
      <c r="TL54" s="17"/>
      <c r="TM54" s="17"/>
      <c r="TN54" s="17"/>
      <c r="TO54" s="17"/>
      <c r="TP54" s="17"/>
      <c r="TQ54" s="17"/>
      <c r="TR54" s="17"/>
      <c r="TS54" s="17"/>
      <c r="TT54" s="17"/>
      <c r="TU54" s="17"/>
      <c r="TV54" s="17"/>
      <c r="TW54" s="17"/>
      <c r="TX54" s="17"/>
      <c r="TY54" s="17"/>
      <c r="TZ54" s="17"/>
      <c r="UA54" s="17"/>
      <c r="UB54" s="17"/>
      <c r="UC54" s="17"/>
      <c r="UD54" s="17"/>
      <c r="UE54" s="17"/>
      <c r="UF54" s="17"/>
      <c r="UG54" s="17"/>
      <c r="UH54" s="17"/>
      <c r="UI54" s="17"/>
      <c r="UJ54" s="17"/>
      <c r="UK54" s="17"/>
      <c r="UL54" s="17"/>
      <c r="UM54" s="17"/>
      <c r="UN54" s="17"/>
      <c r="UO54" s="17"/>
      <c r="UP54" s="17"/>
      <c r="UQ54" s="17"/>
      <c r="UR54" s="17"/>
      <c r="US54" s="17"/>
      <c r="UT54" s="17"/>
      <c r="UU54" s="17"/>
      <c r="UV54" s="17"/>
      <c r="UW54" s="17"/>
      <c r="UX54" s="17"/>
      <c r="UY54" s="17"/>
      <c r="UZ54" s="17"/>
      <c r="VA54" s="17"/>
      <c r="VB54" s="17"/>
      <c r="VC54" s="17"/>
      <c r="VD54" s="17"/>
      <c r="VE54" s="17"/>
      <c r="VF54" s="17"/>
      <c r="VG54" s="17"/>
      <c r="VH54" s="17"/>
      <c r="VI54" s="17"/>
      <c r="VJ54" s="17"/>
      <c r="VK54" s="17"/>
      <c r="VL54" s="17"/>
      <c r="VM54" s="17"/>
      <c r="VN54" s="17"/>
      <c r="VO54" s="17"/>
      <c r="VP54" s="17"/>
      <c r="VQ54" s="17"/>
      <c r="VR54" s="17"/>
      <c r="VS54" s="17"/>
      <c r="VT54" s="17"/>
      <c r="VU54" s="17"/>
      <c r="VV54" s="17"/>
      <c r="VW54" s="17"/>
      <c r="VX54" s="17"/>
      <c r="VY54" s="17"/>
      <c r="VZ54" s="17"/>
      <c r="WA54" s="17"/>
      <c r="WB54" s="17"/>
      <c r="WC54" s="17"/>
      <c r="WD54" s="17"/>
      <c r="WE54" s="17"/>
      <c r="WF54" s="17"/>
      <c r="WG54" s="17"/>
      <c r="WH54" s="17"/>
      <c r="WI54" s="17"/>
      <c r="WJ54" s="17"/>
      <c r="WK54" s="17"/>
      <c r="WL54" s="17"/>
      <c r="WM54" s="17"/>
      <c r="WN54" s="17"/>
      <c r="WO54" s="17"/>
      <c r="WP54" s="17"/>
      <c r="WQ54" s="17"/>
      <c r="WR54" s="17"/>
      <c r="WS54" s="17"/>
      <c r="WT54" s="17"/>
      <c r="WU54" s="17"/>
      <c r="WV54" s="17"/>
      <c r="WW54" s="17"/>
      <c r="WX54" s="17"/>
      <c r="WY54" s="17"/>
      <c r="WZ54" s="17"/>
      <c r="XA54" s="17"/>
      <c r="XB54" s="17"/>
      <c r="XC54" s="17"/>
      <c r="XD54" s="17"/>
      <c r="XE54" s="17"/>
      <c r="XF54" s="17"/>
      <c r="XG54" s="17"/>
      <c r="XH54" s="17"/>
      <c r="XI54" s="17"/>
      <c r="XJ54" s="17"/>
      <c r="XK54" s="17"/>
      <c r="XL54" s="17"/>
      <c r="XM54" s="17"/>
      <c r="XN54" s="17"/>
      <c r="XO54" s="17"/>
      <c r="XP54" s="17"/>
      <c r="XQ54" s="17"/>
      <c r="XR54" s="17"/>
      <c r="XS54" s="17"/>
      <c r="XT54" s="17"/>
      <c r="XU54" s="17"/>
      <c r="XV54" s="17"/>
      <c r="XW54" s="17"/>
      <c r="XX54" s="17"/>
      <c r="XY54" s="17"/>
      <c r="XZ54" s="17"/>
      <c r="YA54" s="17"/>
      <c r="YB54" s="17"/>
      <c r="YC54" s="17"/>
      <c r="YD54" s="17"/>
      <c r="YE54" s="17"/>
      <c r="YF54" s="17"/>
      <c r="YG54" s="17"/>
      <c r="YH54" s="17"/>
      <c r="YI54" s="17"/>
      <c r="YJ54" s="17"/>
      <c r="YK54" s="17"/>
      <c r="YL54" s="17"/>
      <c r="YM54" s="17"/>
      <c r="YN54" s="17"/>
      <c r="YO54" s="17"/>
      <c r="YP54" s="17"/>
      <c r="YQ54" s="17"/>
      <c r="YR54" s="17"/>
      <c r="YS54" s="17"/>
      <c r="YT54" s="17"/>
      <c r="YU54" s="17"/>
      <c r="YV54" s="17"/>
      <c r="YW54" s="17"/>
      <c r="YX54" s="17"/>
      <c r="YY54" s="17"/>
      <c r="YZ54" s="17"/>
      <c r="ZA54" s="17"/>
      <c r="ZB54" s="17"/>
      <c r="ZC54" s="17"/>
      <c r="ZD54" s="17"/>
      <c r="ZE54" s="17"/>
      <c r="ZF54" s="17"/>
      <c r="ZG54" s="17"/>
      <c r="ZH54" s="17"/>
      <c r="ZI54" s="17"/>
      <c r="ZJ54" s="17"/>
      <c r="ZK54" s="17"/>
      <c r="ZL54" s="17"/>
      <c r="ZM54" s="17"/>
      <c r="ZN54" s="17"/>
      <c r="ZO54" s="17"/>
      <c r="ZP54" s="17"/>
      <c r="ZQ54" s="17"/>
      <c r="ZR54" s="17"/>
      <c r="ZS54" s="17"/>
      <c r="ZT54" s="17"/>
      <c r="ZU54" s="17"/>
      <c r="ZV54" s="17"/>
      <c r="ZW54" s="17"/>
      <c r="ZX54" s="17"/>
      <c r="ZY54" s="17"/>
      <c r="ZZ54" s="17"/>
      <c r="AAA54" s="17"/>
      <c r="AAB54" s="17"/>
      <c r="AAC54" s="17"/>
      <c r="AAD54" s="17"/>
      <c r="AAE54" s="17"/>
      <c r="AAF54" s="17"/>
      <c r="AAG54" s="17"/>
      <c r="AAH54" s="17"/>
      <c r="AAI54" s="17"/>
      <c r="AAJ54" s="17"/>
      <c r="AAK54" s="17"/>
      <c r="AAL54" s="17"/>
      <c r="AAM54" s="17"/>
      <c r="AAN54" s="17"/>
      <c r="AAO54" s="17"/>
      <c r="AAP54" s="17"/>
      <c r="AAQ54" s="17"/>
      <c r="AAR54" s="17"/>
      <c r="AAS54" s="17"/>
      <c r="AAT54" s="17"/>
      <c r="AAU54" s="17"/>
      <c r="AAV54" s="17"/>
      <c r="AAW54" s="17"/>
      <c r="AAX54" s="17"/>
      <c r="AAY54" s="17"/>
      <c r="AAZ54" s="17"/>
      <c r="ABA54" s="17"/>
      <c r="ABB54" s="17"/>
      <c r="ABC54" s="17"/>
      <c r="ABD54" s="17"/>
      <c r="ABE54" s="17"/>
      <c r="ABF54" s="17"/>
      <c r="ABG54" s="17"/>
      <c r="ABH54" s="17"/>
      <c r="ABI54" s="17"/>
      <c r="ABJ54" s="17"/>
      <c r="ABK54" s="17"/>
      <c r="ABL54" s="17"/>
      <c r="ABM54" s="17"/>
      <c r="ABN54" s="17"/>
      <c r="ABO54" s="17"/>
      <c r="ABP54" s="17"/>
      <c r="ABQ54" s="17"/>
      <c r="ABR54" s="17"/>
      <c r="ABS54" s="17"/>
      <c r="ABT54" s="17"/>
      <c r="ABU54" s="17"/>
      <c r="ABV54" s="17"/>
      <c r="ABW54" s="17"/>
      <c r="ABX54" s="17"/>
      <c r="ABY54" s="17"/>
      <c r="ABZ54" s="17"/>
      <c r="ACA54" s="17"/>
      <c r="ACB54" s="17"/>
      <c r="ACC54" s="17"/>
      <c r="ACD54" s="17"/>
      <c r="ACE54" s="17"/>
      <c r="ACF54" s="17"/>
      <c r="ACG54" s="17"/>
      <c r="ACH54" s="17"/>
      <c r="ACI54" s="17"/>
      <c r="ACJ54" s="17"/>
      <c r="ACK54" s="17"/>
      <c r="ACL54" s="17"/>
      <c r="ACM54" s="17"/>
      <c r="ACN54" s="17"/>
      <c r="ACO54" s="17"/>
      <c r="ACP54" s="17"/>
      <c r="ACQ54" s="17"/>
      <c r="ACR54" s="17"/>
      <c r="ACS54" s="17"/>
      <c r="ACT54" s="17"/>
      <c r="ACU54" s="17"/>
      <c r="ACV54" s="17"/>
      <c r="ACW54" s="17"/>
      <c r="ACX54" s="17"/>
      <c r="ACY54" s="17"/>
      <c r="ACZ54" s="17"/>
      <c r="ADA54" s="17"/>
      <c r="ADB54" s="17"/>
      <c r="ADC54" s="17"/>
      <c r="ADD54" s="17"/>
      <c r="ADE54" s="17"/>
      <c r="ADF54" s="17"/>
      <c r="ADG54" s="17"/>
      <c r="ADH54" s="17"/>
      <c r="ADI54" s="17"/>
      <c r="ADJ54" s="17"/>
      <c r="ADK54" s="17"/>
      <c r="ADL54" s="17"/>
      <c r="ADM54" s="17"/>
      <c r="ADN54" s="17"/>
      <c r="ADO54" s="17"/>
      <c r="ADP54" s="17"/>
      <c r="ADQ54" s="17"/>
      <c r="ADR54" s="17"/>
      <c r="ADS54" s="17"/>
      <c r="ADT54" s="17"/>
      <c r="ADU54" s="17"/>
      <c r="ADV54" s="17"/>
      <c r="ADW54" s="17"/>
      <c r="ADX54" s="17"/>
      <c r="ADY54" s="17"/>
      <c r="ADZ54" s="17"/>
      <c r="AEA54" s="17"/>
      <c r="AEB54" s="17"/>
      <c r="AEC54" s="17"/>
      <c r="AED54" s="17"/>
      <c r="AEE54" s="17"/>
      <c r="AEF54" s="17"/>
      <c r="AEG54" s="17"/>
      <c r="AEH54" s="17"/>
      <c r="AEI54" s="17"/>
      <c r="AEJ54" s="17"/>
      <c r="AEK54" s="17"/>
      <c r="AEL54" s="17"/>
      <c r="AEM54" s="17"/>
      <c r="AEN54" s="17"/>
      <c r="AEO54" s="17"/>
      <c r="AEP54" s="17"/>
      <c r="AEQ54" s="17"/>
      <c r="AER54" s="17"/>
      <c r="AES54" s="17"/>
      <c r="AET54" s="17"/>
      <c r="AEU54" s="17"/>
      <c r="AEV54" s="17"/>
      <c r="AEW54" s="17"/>
      <c r="AEX54" s="17"/>
      <c r="AEY54" s="17"/>
      <c r="AEZ54" s="17"/>
      <c r="AFA54" s="17"/>
      <c r="AFB54" s="17"/>
      <c r="AFC54" s="17"/>
      <c r="AFD54" s="17"/>
      <c r="AFE54" s="17"/>
      <c r="AFF54" s="17"/>
      <c r="AFG54" s="17"/>
      <c r="AFH54" s="17"/>
      <c r="AFI54" s="17"/>
      <c r="AFJ54" s="17"/>
      <c r="AFK54" s="17"/>
      <c r="AFL54" s="17"/>
      <c r="AFM54" s="17"/>
      <c r="AFN54" s="17"/>
      <c r="AFO54" s="17"/>
      <c r="AFP54" s="17"/>
      <c r="AFQ54" s="17"/>
      <c r="AFR54" s="17"/>
      <c r="AFS54" s="17"/>
      <c r="AFT54" s="17"/>
      <c r="AFU54" s="17"/>
      <c r="AFV54" s="17"/>
      <c r="AFW54" s="17"/>
      <c r="AFX54" s="17"/>
      <c r="AFY54" s="17"/>
      <c r="AFZ54" s="17"/>
      <c r="AGA54" s="17"/>
      <c r="AGB54" s="17"/>
      <c r="AGC54" s="17"/>
      <c r="AGD54" s="17"/>
      <c r="AGE54" s="17"/>
      <c r="AGF54" s="17"/>
      <c r="AGG54" s="17"/>
      <c r="AGH54" s="17"/>
      <c r="AGI54" s="17"/>
      <c r="AGJ54" s="17"/>
      <c r="AGK54" s="17"/>
      <c r="AGL54" s="17"/>
      <c r="AGM54" s="17"/>
      <c r="AGN54" s="17"/>
      <c r="AGO54" s="17"/>
      <c r="AGP54" s="17"/>
      <c r="AGQ54" s="17"/>
      <c r="AGR54" s="17"/>
      <c r="AGS54" s="17"/>
      <c r="AGT54" s="17"/>
      <c r="AGU54" s="17"/>
      <c r="AGV54" s="17"/>
      <c r="AGW54" s="17"/>
      <c r="AGX54" s="17"/>
      <c r="AGY54" s="17"/>
      <c r="AGZ54" s="17"/>
      <c r="AHA54" s="17"/>
      <c r="AHB54" s="17"/>
      <c r="AHC54" s="17"/>
      <c r="AHD54" s="17"/>
      <c r="AHE54" s="17"/>
      <c r="AHF54" s="17"/>
      <c r="AHG54" s="17"/>
      <c r="AHH54" s="17"/>
      <c r="AHI54" s="17"/>
      <c r="AHJ54" s="17"/>
      <c r="AHK54" s="17"/>
      <c r="AHL54" s="17"/>
      <c r="AHM54" s="17"/>
      <c r="AHN54" s="17"/>
      <c r="AHO54" s="17"/>
      <c r="AHP54" s="17"/>
      <c r="AHQ54" s="17"/>
      <c r="AHR54" s="17"/>
      <c r="AHS54" s="17"/>
      <c r="AHT54" s="17"/>
      <c r="AHU54" s="17"/>
      <c r="AHV54" s="17"/>
      <c r="AHW54" s="17"/>
      <c r="AHX54" s="17"/>
      <c r="AHY54" s="17"/>
      <c r="AHZ54" s="17"/>
      <c r="AIA54" s="17"/>
      <c r="AIB54" s="17"/>
      <c r="AIC54" s="17"/>
      <c r="AID54" s="17"/>
      <c r="AIE54" s="17"/>
      <c r="AIF54" s="17"/>
      <c r="AIG54" s="17"/>
      <c r="AIH54" s="17"/>
      <c r="AII54" s="17"/>
      <c r="AIJ54" s="17"/>
      <c r="AIK54" s="17"/>
      <c r="AIL54" s="17"/>
      <c r="AIM54" s="17"/>
      <c r="AIN54" s="17"/>
      <c r="AIO54" s="17"/>
      <c r="AIP54" s="17"/>
      <c r="AIQ54" s="17"/>
      <c r="AIR54" s="17"/>
      <c r="AIS54" s="17"/>
      <c r="AIT54" s="17"/>
      <c r="AIU54" s="17"/>
      <c r="AIV54" s="17"/>
      <c r="AIW54" s="17"/>
      <c r="AIX54" s="17"/>
      <c r="AIY54" s="17"/>
      <c r="AIZ54" s="17"/>
      <c r="AJA54" s="17"/>
      <c r="AJB54" s="17"/>
      <c r="AJC54" s="17"/>
      <c r="AJD54" s="17"/>
      <c r="AJE54" s="17"/>
      <c r="AJF54" s="17"/>
      <c r="AJG54" s="17"/>
      <c r="AJH54" s="17"/>
      <c r="AJI54" s="17"/>
      <c r="AJJ54" s="17"/>
      <c r="AJK54" s="17"/>
      <c r="AJL54" s="17"/>
      <c r="AJM54" s="17"/>
      <c r="AJN54" s="17"/>
      <c r="AJO54" s="17"/>
      <c r="AJP54" s="17"/>
      <c r="AJQ54" s="17"/>
      <c r="AJR54" s="17"/>
      <c r="AJS54" s="17"/>
      <c r="AJT54" s="17"/>
      <c r="AJU54" s="17"/>
      <c r="AJV54" s="17"/>
      <c r="AJW54" s="17"/>
      <c r="AJX54" s="17"/>
      <c r="AJY54" s="17"/>
      <c r="AJZ54" s="17"/>
      <c r="AKA54" s="17"/>
      <c r="AKB54" s="17"/>
      <c r="AKC54" s="17"/>
      <c r="AKD54" s="17"/>
      <c r="AKE54" s="17"/>
      <c r="AKF54" s="17"/>
      <c r="AKG54" s="17"/>
      <c r="AKH54" s="17"/>
      <c r="AKI54" s="17"/>
      <c r="AKJ54" s="17"/>
      <c r="AKK54" s="17"/>
      <c r="AKL54" s="17"/>
      <c r="AKM54" s="17"/>
      <c r="AKN54" s="17"/>
      <c r="AKO54" s="17"/>
      <c r="AKP54" s="17"/>
      <c r="AKQ54" s="17"/>
      <c r="AKR54" s="17"/>
      <c r="AKS54" s="17"/>
      <c r="AKT54" s="17"/>
      <c r="AKU54" s="17"/>
      <c r="AKV54" s="17"/>
      <c r="AKW54" s="17"/>
      <c r="AKX54" s="17"/>
      <c r="AKY54" s="17"/>
      <c r="AKZ54" s="17"/>
      <c r="ALA54" s="17"/>
      <c r="ALB54" s="17"/>
      <c r="ALC54" s="17"/>
      <c r="ALD54" s="17"/>
      <c r="ALE54" s="17"/>
      <c r="ALF54" s="17"/>
      <c r="ALG54" s="17"/>
      <c r="ALH54" s="17"/>
      <c r="ALI54" s="17"/>
      <c r="ALJ54" s="17"/>
      <c r="ALK54" s="17"/>
      <c r="ALL54" s="17"/>
      <c r="ALM54" s="17"/>
      <c r="ALN54" s="17"/>
      <c r="ALO54" s="17"/>
      <c r="ALP54" s="17"/>
      <c r="ALQ54" s="17"/>
      <c r="ALR54" s="17"/>
      <c r="ALS54" s="17"/>
      <c r="ALT54" s="17"/>
      <c r="ALU54" s="17"/>
      <c r="ALV54" s="17"/>
      <c r="ALW54" s="17"/>
      <c r="ALX54" s="17"/>
      <c r="ALY54" s="17"/>
      <c r="ALZ54" s="17"/>
      <c r="AMA54" s="17"/>
      <c r="AMB54" s="17"/>
      <c r="AMC54" s="17"/>
      <c r="AMD54" s="17"/>
      <c r="AME54" s="17"/>
      <c r="AMF54" s="17"/>
      <c r="AMG54" s="17"/>
    </row>
    <row r="55" spans="1:1021">
      <c r="A55" s="17"/>
      <c r="B55" s="19" t="s">
        <v>516</v>
      </c>
      <c r="C55" s="20" t="s">
        <v>31</v>
      </c>
      <c r="D55" s="21"/>
      <c r="E55" s="22"/>
      <c r="F55" s="21">
        <v>1.22</v>
      </c>
      <c r="G55" s="22">
        <v>0.45</v>
      </c>
      <c r="H55" s="21"/>
      <c r="I55" s="22"/>
      <c r="J55" s="21"/>
      <c r="K55" s="25">
        <f t="shared" si="11"/>
        <v>0.27450000000000002</v>
      </c>
      <c r="L55" s="26">
        <f t="shared" si="10"/>
        <v>0.27450000000000002</v>
      </c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  <c r="IN55" s="17"/>
      <c r="IO55" s="17"/>
      <c r="IP55" s="17"/>
      <c r="IQ55" s="17"/>
      <c r="IR55" s="17"/>
      <c r="IS55" s="17"/>
      <c r="IT55" s="17"/>
      <c r="IU55" s="17"/>
      <c r="IV55" s="17"/>
      <c r="IW55" s="17"/>
      <c r="IX55" s="17"/>
      <c r="IY55" s="17"/>
      <c r="IZ55" s="17"/>
      <c r="JA55" s="17"/>
      <c r="JB55" s="17"/>
      <c r="JC55" s="17"/>
      <c r="JD55" s="17"/>
      <c r="JE55" s="17"/>
      <c r="JF55" s="17"/>
      <c r="JG55" s="17"/>
      <c r="JH55" s="17"/>
      <c r="JI55" s="17"/>
      <c r="JJ55" s="17"/>
      <c r="JK55" s="17"/>
      <c r="JL55" s="17"/>
      <c r="JM55" s="17"/>
      <c r="JN55" s="17"/>
      <c r="JO55" s="17"/>
      <c r="JP55" s="17"/>
      <c r="JQ55" s="17"/>
      <c r="JR55" s="17"/>
      <c r="JS55" s="17"/>
      <c r="JT55" s="17"/>
      <c r="JU55" s="17"/>
      <c r="JV55" s="17"/>
      <c r="JW55" s="17"/>
      <c r="JX55" s="17"/>
      <c r="JY55" s="17"/>
      <c r="JZ55" s="17"/>
      <c r="KA55" s="17"/>
      <c r="KB55" s="17"/>
      <c r="KC55" s="17"/>
      <c r="KD55" s="17"/>
      <c r="KE55" s="17"/>
      <c r="KF55" s="17"/>
      <c r="KG55" s="17"/>
      <c r="KH55" s="17"/>
      <c r="KI55" s="17"/>
      <c r="KJ55" s="17"/>
      <c r="KK55" s="17"/>
      <c r="KL55" s="17"/>
      <c r="KM55" s="17"/>
      <c r="KN55" s="17"/>
      <c r="KO55" s="17"/>
      <c r="KP55" s="17"/>
      <c r="KQ55" s="17"/>
      <c r="KR55" s="17"/>
      <c r="KS55" s="17"/>
      <c r="KT55" s="17"/>
      <c r="KU55" s="17"/>
      <c r="KV55" s="17"/>
      <c r="KW55" s="17"/>
      <c r="KX55" s="17"/>
      <c r="KY55" s="17"/>
      <c r="KZ55" s="17"/>
      <c r="LA55" s="17"/>
      <c r="LB55" s="17"/>
      <c r="LC55" s="17"/>
      <c r="LD55" s="17"/>
      <c r="LE55" s="17"/>
      <c r="LF55" s="17"/>
      <c r="LG55" s="17"/>
      <c r="LH55" s="17"/>
      <c r="LI55" s="17"/>
      <c r="LJ55" s="17"/>
      <c r="LK55" s="17"/>
      <c r="LL55" s="17"/>
      <c r="LM55" s="17"/>
      <c r="LN55" s="17"/>
      <c r="LO55" s="17"/>
      <c r="LP55" s="17"/>
      <c r="LQ55" s="17"/>
      <c r="LR55" s="17"/>
      <c r="LS55" s="17"/>
      <c r="LT55" s="17"/>
      <c r="LU55" s="17"/>
      <c r="LV55" s="17"/>
      <c r="LW55" s="17"/>
      <c r="LX55" s="17"/>
      <c r="LY55" s="17"/>
      <c r="LZ55" s="17"/>
      <c r="MA55" s="17"/>
      <c r="MB55" s="17"/>
      <c r="MC55" s="17"/>
      <c r="MD55" s="17"/>
      <c r="ME55" s="17"/>
      <c r="MF55" s="17"/>
      <c r="MG55" s="17"/>
      <c r="MH55" s="17"/>
      <c r="MI55" s="17"/>
      <c r="MJ55" s="17"/>
      <c r="MK55" s="17"/>
      <c r="ML55" s="17"/>
      <c r="MM55" s="17"/>
      <c r="MN55" s="17"/>
      <c r="MO55" s="17"/>
      <c r="MP55" s="17"/>
      <c r="MQ55" s="17"/>
      <c r="MR55" s="17"/>
      <c r="MS55" s="17"/>
      <c r="MT55" s="17"/>
      <c r="MU55" s="17"/>
      <c r="MV55" s="17"/>
      <c r="MW55" s="17"/>
      <c r="MX55" s="17"/>
      <c r="MY55" s="17"/>
      <c r="MZ55" s="17"/>
      <c r="NA55" s="17"/>
      <c r="NB55" s="17"/>
      <c r="NC55" s="17"/>
      <c r="ND55" s="17"/>
      <c r="NE55" s="17"/>
      <c r="NF55" s="17"/>
      <c r="NG55" s="17"/>
      <c r="NH55" s="17"/>
      <c r="NI55" s="17"/>
      <c r="NJ55" s="17"/>
      <c r="NK55" s="17"/>
      <c r="NL55" s="17"/>
      <c r="NM55" s="17"/>
      <c r="NN55" s="17"/>
      <c r="NO55" s="17"/>
      <c r="NP55" s="17"/>
      <c r="NQ55" s="17"/>
      <c r="NR55" s="17"/>
      <c r="NS55" s="17"/>
      <c r="NT55" s="17"/>
      <c r="NU55" s="17"/>
      <c r="NV55" s="17"/>
      <c r="NW55" s="17"/>
      <c r="NX55" s="17"/>
      <c r="NY55" s="17"/>
      <c r="NZ55" s="17"/>
      <c r="OA55" s="17"/>
      <c r="OB55" s="17"/>
      <c r="OC55" s="17"/>
      <c r="OD55" s="17"/>
      <c r="OE55" s="17"/>
      <c r="OF55" s="17"/>
      <c r="OG55" s="17"/>
      <c r="OH55" s="17"/>
      <c r="OI55" s="17"/>
      <c r="OJ55" s="17"/>
      <c r="OK55" s="17"/>
      <c r="OL55" s="17"/>
      <c r="OM55" s="17"/>
      <c r="ON55" s="17"/>
      <c r="OO55" s="17"/>
      <c r="OP55" s="17"/>
      <c r="OQ55" s="17"/>
      <c r="OR55" s="17"/>
      <c r="OS55" s="17"/>
      <c r="OT55" s="17"/>
      <c r="OU55" s="17"/>
      <c r="OV55" s="17"/>
      <c r="OW55" s="17"/>
      <c r="OX55" s="17"/>
      <c r="OY55" s="17"/>
      <c r="OZ55" s="17"/>
      <c r="PA55" s="17"/>
      <c r="PB55" s="17"/>
      <c r="PC55" s="17"/>
      <c r="PD55" s="17"/>
      <c r="PE55" s="17"/>
      <c r="PF55" s="17"/>
      <c r="PG55" s="17"/>
      <c r="PH55" s="17"/>
      <c r="PI55" s="17"/>
      <c r="PJ55" s="17"/>
      <c r="PK55" s="17"/>
      <c r="PL55" s="17"/>
      <c r="PM55" s="17"/>
      <c r="PN55" s="17"/>
      <c r="PO55" s="17"/>
      <c r="PP55" s="17"/>
      <c r="PQ55" s="17"/>
      <c r="PR55" s="17"/>
      <c r="PS55" s="17"/>
      <c r="PT55" s="17"/>
      <c r="PU55" s="17"/>
      <c r="PV55" s="17"/>
      <c r="PW55" s="17"/>
      <c r="PX55" s="17"/>
      <c r="PY55" s="17"/>
      <c r="PZ55" s="17"/>
      <c r="QA55" s="17"/>
      <c r="QB55" s="17"/>
      <c r="QC55" s="17"/>
      <c r="QD55" s="17"/>
      <c r="QE55" s="17"/>
      <c r="QF55" s="17"/>
      <c r="QG55" s="17"/>
      <c r="QH55" s="17"/>
      <c r="QI55" s="17"/>
      <c r="QJ55" s="17"/>
      <c r="QK55" s="17"/>
      <c r="QL55" s="17"/>
      <c r="QM55" s="17"/>
      <c r="QN55" s="17"/>
      <c r="QO55" s="17"/>
      <c r="QP55" s="17"/>
      <c r="QQ55" s="17"/>
      <c r="QR55" s="17"/>
      <c r="QS55" s="17"/>
      <c r="QT55" s="17"/>
      <c r="QU55" s="17"/>
      <c r="QV55" s="17"/>
      <c r="QW55" s="17"/>
      <c r="QX55" s="17"/>
      <c r="QY55" s="17"/>
      <c r="QZ55" s="17"/>
      <c r="RA55" s="17"/>
      <c r="RB55" s="17"/>
      <c r="RC55" s="17"/>
      <c r="RD55" s="17"/>
      <c r="RE55" s="17"/>
      <c r="RF55" s="17"/>
      <c r="RG55" s="17"/>
      <c r="RH55" s="17"/>
      <c r="RI55" s="17"/>
      <c r="RJ55" s="17"/>
      <c r="RK55" s="17"/>
      <c r="RL55" s="17"/>
      <c r="RM55" s="17"/>
      <c r="RN55" s="17"/>
      <c r="RO55" s="17"/>
      <c r="RP55" s="17"/>
      <c r="RQ55" s="17"/>
      <c r="RR55" s="17"/>
      <c r="RS55" s="17"/>
      <c r="RT55" s="17"/>
      <c r="RU55" s="17"/>
      <c r="RV55" s="17"/>
      <c r="RW55" s="17"/>
      <c r="RX55" s="17"/>
      <c r="RY55" s="17"/>
      <c r="RZ55" s="17"/>
      <c r="SA55" s="17"/>
      <c r="SB55" s="17"/>
      <c r="SC55" s="17"/>
      <c r="SD55" s="17"/>
      <c r="SE55" s="17"/>
      <c r="SF55" s="17"/>
      <c r="SG55" s="17"/>
      <c r="SH55" s="17"/>
      <c r="SI55" s="17"/>
      <c r="SJ55" s="17"/>
      <c r="SK55" s="17"/>
      <c r="SL55" s="17"/>
      <c r="SM55" s="17"/>
      <c r="SN55" s="17"/>
      <c r="SO55" s="17"/>
      <c r="SP55" s="17"/>
      <c r="SQ55" s="17"/>
      <c r="SR55" s="17"/>
      <c r="SS55" s="17"/>
      <c r="ST55" s="17"/>
      <c r="SU55" s="17"/>
      <c r="SV55" s="17"/>
      <c r="SW55" s="17"/>
      <c r="SX55" s="17"/>
      <c r="SY55" s="17"/>
      <c r="SZ55" s="17"/>
      <c r="TA55" s="17"/>
      <c r="TB55" s="17"/>
      <c r="TC55" s="17"/>
      <c r="TD55" s="17"/>
      <c r="TE55" s="17"/>
      <c r="TF55" s="17"/>
      <c r="TG55" s="17"/>
      <c r="TH55" s="17"/>
      <c r="TI55" s="17"/>
      <c r="TJ55" s="17"/>
      <c r="TK55" s="17"/>
      <c r="TL55" s="17"/>
      <c r="TM55" s="17"/>
      <c r="TN55" s="17"/>
      <c r="TO55" s="17"/>
      <c r="TP55" s="17"/>
      <c r="TQ55" s="17"/>
      <c r="TR55" s="17"/>
      <c r="TS55" s="17"/>
      <c r="TT55" s="17"/>
      <c r="TU55" s="17"/>
      <c r="TV55" s="17"/>
      <c r="TW55" s="17"/>
      <c r="TX55" s="17"/>
      <c r="TY55" s="17"/>
      <c r="TZ55" s="17"/>
      <c r="UA55" s="17"/>
      <c r="UB55" s="17"/>
      <c r="UC55" s="17"/>
      <c r="UD55" s="17"/>
      <c r="UE55" s="17"/>
      <c r="UF55" s="17"/>
      <c r="UG55" s="17"/>
      <c r="UH55" s="17"/>
      <c r="UI55" s="17"/>
      <c r="UJ55" s="17"/>
      <c r="UK55" s="17"/>
      <c r="UL55" s="17"/>
      <c r="UM55" s="17"/>
      <c r="UN55" s="17"/>
      <c r="UO55" s="17"/>
      <c r="UP55" s="17"/>
      <c r="UQ55" s="17"/>
      <c r="UR55" s="17"/>
      <c r="US55" s="17"/>
      <c r="UT55" s="17"/>
      <c r="UU55" s="17"/>
      <c r="UV55" s="17"/>
      <c r="UW55" s="17"/>
      <c r="UX55" s="17"/>
      <c r="UY55" s="17"/>
      <c r="UZ55" s="17"/>
      <c r="VA55" s="17"/>
      <c r="VB55" s="17"/>
      <c r="VC55" s="17"/>
      <c r="VD55" s="17"/>
      <c r="VE55" s="17"/>
      <c r="VF55" s="17"/>
      <c r="VG55" s="17"/>
      <c r="VH55" s="17"/>
      <c r="VI55" s="17"/>
      <c r="VJ55" s="17"/>
      <c r="VK55" s="17"/>
      <c r="VL55" s="17"/>
      <c r="VM55" s="17"/>
      <c r="VN55" s="17"/>
      <c r="VO55" s="17"/>
      <c r="VP55" s="17"/>
      <c r="VQ55" s="17"/>
      <c r="VR55" s="17"/>
      <c r="VS55" s="17"/>
      <c r="VT55" s="17"/>
      <c r="VU55" s="17"/>
      <c r="VV55" s="17"/>
      <c r="VW55" s="17"/>
      <c r="VX55" s="17"/>
      <c r="VY55" s="17"/>
      <c r="VZ55" s="17"/>
      <c r="WA55" s="17"/>
      <c r="WB55" s="17"/>
      <c r="WC55" s="17"/>
      <c r="WD55" s="17"/>
      <c r="WE55" s="17"/>
      <c r="WF55" s="17"/>
      <c r="WG55" s="17"/>
      <c r="WH55" s="17"/>
      <c r="WI55" s="17"/>
      <c r="WJ55" s="17"/>
      <c r="WK55" s="17"/>
      <c r="WL55" s="17"/>
      <c r="WM55" s="17"/>
      <c r="WN55" s="17"/>
      <c r="WO55" s="17"/>
      <c r="WP55" s="17"/>
      <c r="WQ55" s="17"/>
      <c r="WR55" s="17"/>
      <c r="WS55" s="17"/>
      <c r="WT55" s="17"/>
      <c r="WU55" s="17"/>
      <c r="WV55" s="17"/>
      <c r="WW55" s="17"/>
      <c r="WX55" s="17"/>
      <c r="WY55" s="17"/>
      <c r="WZ55" s="17"/>
      <c r="XA55" s="17"/>
      <c r="XB55" s="17"/>
      <c r="XC55" s="17"/>
      <c r="XD55" s="17"/>
      <c r="XE55" s="17"/>
      <c r="XF55" s="17"/>
      <c r="XG55" s="17"/>
      <c r="XH55" s="17"/>
      <c r="XI55" s="17"/>
      <c r="XJ55" s="17"/>
      <c r="XK55" s="17"/>
      <c r="XL55" s="17"/>
      <c r="XM55" s="17"/>
      <c r="XN55" s="17"/>
      <c r="XO55" s="17"/>
      <c r="XP55" s="17"/>
      <c r="XQ55" s="17"/>
      <c r="XR55" s="17"/>
      <c r="XS55" s="17"/>
      <c r="XT55" s="17"/>
      <c r="XU55" s="17"/>
      <c r="XV55" s="17"/>
      <c r="XW55" s="17"/>
      <c r="XX55" s="17"/>
      <c r="XY55" s="17"/>
      <c r="XZ55" s="17"/>
      <c r="YA55" s="17"/>
      <c r="YB55" s="17"/>
      <c r="YC55" s="17"/>
      <c r="YD55" s="17"/>
      <c r="YE55" s="17"/>
      <c r="YF55" s="17"/>
      <c r="YG55" s="17"/>
      <c r="YH55" s="17"/>
      <c r="YI55" s="17"/>
      <c r="YJ55" s="17"/>
      <c r="YK55" s="17"/>
      <c r="YL55" s="17"/>
      <c r="YM55" s="17"/>
      <c r="YN55" s="17"/>
      <c r="YO55" s="17"/>
      <c r="YP55" s="17"/>
      <c r="YQ55" s="17"/>
      <c r="YR55" s="17"/>
      <c r="YS55" s="17"/>
      <c r="YT55" s="17"/>
      <c r="YU55" s="17"/>
      <c r="YV55" s="17"/>
      <c r="YW55" s="17"/>
      <c r="YX55" s="17"/>
      <c r="YY55" s="17"/>
      <c r="YZ55" s="17"/>
      <c r="ZA55" s="17"/>
      <c r="ZB55" s="17"/>
      <c r="ZC55" s="17"/>
      <c r="ZD55" s="17"/>
      <c r="ZE55" s="17"/>
      <c r="ZF55" s="17"/>
      <c r="ZG55" s="17"/>
      <c r="ZH55" s="17"/>
      <c r="ZI55" s="17"/>
      <c r="ZJ55" s="17"/>
      <c r="ZK55" s="17"/>
      <c r="ZL55" s="17"/>
      <c r="ZM55" s="17"/>
      <c r="ZN55" s="17"/>
      <c r="ZO55" s="17"/>
      <c r="ZP55" s="17"/>
      <c r="ZQ55" s="17"/>
      <c r="ZR55" s="17"/>
      <c r="ZS55" s="17"/>
      <c r="ZT55" s="17"/>
      <c r="ZU55" s="17"/>
      <c r="ZV55" s="17"/>
      <c r="ZW55" s="17"/>
      <c r="ZX55" s="17"/>
      <c r="ZY55" s="17"/>
      <c r="ZZ55" s="17"/>
      <c r="AAA55" s="17"/>
      <c r="AAB55" s="17"/>
      <c r="AAC55" s="17"/>
      <c r="AAD55" s="17"/>
      <c r="AAE55" s="17"/>
      <c r="AAF55" s="17"/>
      <c r="AAG55" s="17"/>
      <c r="AAH55" s="17"/>
      <c r="AAI55" s="17"/>
      <c r="AAJ55" s="17"/>
      <c r="AAK55" s="17"/>
      <c r="AAL55" s="17"/>
      <c r="AAM55" s="17"/>
      <c r="AAN55" s="17"/>
      <c r="AAO55" s="17"/>
      <c r="AAP55" s="17"/>
      <c r="AAQ55" s="17"/>
      <c r="AAR55" s="17"/>
      <c r="AAS55" s="17"/>
      <c r="AAT55" s="17"/>
      <c r="AAU55" s="17"/>
      <c r="AAV55" s="17"/>
      <c r="AAW55" s="17"/>
      <c r="AAX55" s="17"/>
      <c r="AAY55" s="17"/>
      <c r="AAZ55" s="17"/>
      <c r="ABA55" s="17"/>
      <c r="ABB55" s="17"/>
      <c r="ABC55" s="17"/>
      <c r="ABD55" s="17"/>
      <c r="ABE55" s="17"/>
      <c r="ABF55" s="17"/>
      <c r="ABG55" s="17"/>
      <c r="ABH55" s="17"/>
      <c r="ABI55" s="17"/>
      <c r="ABJ55" s="17"/>
      <c r="ABK55" s="17"/>
      <c r="ABL55" s="17"/>
      <c r="ABM55" s="17"/>
      <c r="ABN55" s="17"/>
      <c r="ABO55" s="17"/>
      <c r="ABP55" s="17"/>
      <c r="ABQ55" s="17"/>
      <c r="ABR55" s="17"/>
      <c r="ABS55" s="17"/>
      <c r="ABT55" s="17"/>
      <c r="ABU55" s="17"/>
      <c r="ABV55" s="17"/>
      <c r="ABW55" s="17"/>
      <c r="ABX55" s="17"/>
      <c r="ABY55" s="17"/>
      <c r="ABZ55" s="17"/>
      <c r="ACA55" s="17"/>
      <c r="ACB55" s="17"/>
      <c r="ACC55" s="17"/>
      <c r="ACD55" s="17"/>
      <c r="ACE55" s="17"/>
      <c r="ACF55" s="17"/>
      <c r="ACG55" s="17"/>
      <c r="ACH55" s="17"/>
      <c r="ACI55" s="17"/>
      <c r="ACJ55" s="17"/>
      <c r="ACK55" s="17"/>
      <c r="ACL55" s="17"/>
      <c r="ACM55" s="17"/>
      <c r="ACN55" s="17"/>
      <c r="ACO55" s="17"/>
      <c r="ACP55" s="17"/>
      <c r="ACQ55" s="17"/>
      <c r="ACR55" s="17"/>
      <c r="ACS55" s="17"/>
      <c r="ACT55" s="17"/>
      <c r="ACU55" s="17"/>
      <c r="ACV55" s="17"/>
      <c r="ACW55" s="17"/>
      <c r="ACX55" s="17"/>
      <c r="ACY55" s="17"/>
      <c r="ACZ55" s="17"/>
      <c r="ADA55" s="17"/>
      <c r="ADB55" s="17"/>
      <c r="ADC55" s="17"/>
      <c r="ADD55" s="17"/>
      <c r="ADE55" s="17"/>
      <c r="ADF55" s="17"/>
      <c r="ADG55" s="17"/>
      <c r="ADH55" s="17"/>
      <c r="ADI55" s="17"/>
      <c r="ADJ55" s="17"/>
      <c r="ADK55" s="17"/>
      <c r="ADL55" s="17"/>
      <c r="ADM55" s="17"/>
      <c r="ADN55" s="17"/>
      <c r="ADO55" s="17"/>
      <c r="ADP55" s="17"/>
      <c r="ADQ55" s="17"/>
      <c r="ADR55" s="17"/>
      <c r="ADS55" s="17"/>
      <c r="ADT55" s="17"/>
      <c r="ADU55" s="17"/>
      <c r="ADV55" s="17"/>
      <c r="ADW55" s="17"/>
      <c r="ADX55" s="17"/>
      <c r="ADY55" s="17"/>
      <c r="ADZ55" s="17"/>
      <c r="AEA55" s="17"/>
      <c r="AEB55" s="17"/>
      <c r="AEC55" s="17"/>
      <c r="AED55" s="17"/>
      <c r="AEE55" s="17"/>
      <c r="AEF55" s="17"/>
      <c r="AEG55" s="17"/>
      <c r="AEH55" s="17"/>
      <c r="AEI55" s="17"/>
      <c r="AEJ55" s="17"/>
      <c r="AEK55" s="17"/>
      <c r="AEL55" s="17"/>
      <c r="AEM55" s="17"/>
      <c r="AEN55" s="17"/>
      <c r="AEO55" s="17"/>
      <c r="AEP55" s="17"/>
      <c r="AEQ55" s="17"/>
      <c r="AER55" s="17"/>
      <c r="AES55" s="17"/>
      <c r="AET55" s="17"/>
      <c r="AEU55" s="17"/>
      <c r="AEV55" s="17"/>
      <c r="AEW55" s="17"/>
      <c r="AEX55" s="17"/>
      <c r="AEY55" s="17"/>
      <c r="AEZ55" s="17"/>
      <c r="AFA55" s="17"/>
      <c r="AFB55" s="17"/>
      <c r="AFC55" s="17"/>
      <c r="AFD55" s="17"/>
      <c r="AFE55" s="17"/>
      <c r="AFF55" s="17"/>
      <c r="AFG55" s="17"/>
      <c r="AFH55" s="17"/>
      <c r="AFI55" s="17"/>
      <c r="AFJ55" s="17"/>
      <c r="AFK55" s="17"/>
      <c r="AFL55" s="17"/>
      <c r="AFM55" s="17"/>
      <c r="AFN55" s="17"/>
      <c r="AFO55" s="17"/>
      <c r="AFP55" s="17"/>
      <c r="AFQ55" s="17"/>
      <c r="AFR55" s="17"/>
      <c r="AFS55" s="17"/>
      <c r="AFT55" s="17"/>
      <c r="AFU55" s="17"/>
      <c r="AFV55" s="17"/>
      <c r="AFW55" s="17"/>
      <c r="AFX55" s="17"/>
      <c r="AFY55" s="17"/>
      <c r="AFZ55" s="17"/>
      <c r="AGA55" s="17"/>
      <c r="AGB55" s="17"/>
      <c r="AGC55" s="17"/>
      <c r="AGD55" s="17"/>
      <c r="AGE55" s="17"/>
      <c r="AGF55" s="17"/>
      <c r="AGG55" s="17"/>
      <c r="AGH55" s="17"/>
      <c r="AGI55" s="17"/>
      <c r="AGJ55" s="17"/>
      <c r="AGK55" s="17"/>
      <c r="AGL55" s="17"/>
      <c r="AGM55" s="17"/>
      <c r="AGN55" s="17"/>
      <c r="AGO55" s="17"/>
      <c r="AGP55" s="17"/>
      <c r="AGQ55" s="17"/>
      <c r="AGR55" s="17"/>
      <c r="AGS55" s="17"/>
      <c r="AGT55" s="17"/>
      <c r="AGU55" s="17"/>
      <c r="AGV55" s="17"/>
      <c r="AGW55" s="17"/>
      <c r="AGX55" s="17"/>
      <c r="AGY55" s="17"/>
      <c r="AGZ55" s="17"/>
      <c r="AHA55" s="17"/>
      <c r="AHB55" s="17"/>
      <c r="AHC55" s="17"/>
      <c r="AHD55" s="17"/>
      <c r="AHE55" s="17"/>
      <c r="AHF55" s="17"/>
      <c r="AHG55" s="17"/>
      <c r="AHH55" s="17"/>
      <c r="AHI55" s="17"/>
      <c r="AHJ55" s="17"/>
      <c r="AHK55" s="17"/>
      <c r="AHL55" s="17"/>
      <c r="AHM55" s="17"/>
      <c r="AHN55" s="17"/>
      <c r="AHO55" s="17"/>
      <c r="AHP55" s="17"/>
      <c r="AHQ55" s="17"/>
      <c r="AHR55" s="17"/>
      <c r="AHS55" s="17"/>
      <c r="AHT55" s="17"/>
      <c r="AHU55" s="17"/>
      <c r="AHV55" s="17"/>
      <c r="AHW55" s="17"/>
      <c r="AHX55" s="17"/>
      <c r="AHY55" s="17"/>
      <c r="AHZ55" s="17"/>
      <c r="AIA55" s="17"/>
      <c r="AIB55" s="17"/>
      <c r="AIC55" s="17"/>
      <c r="AID55" s="17"/>
      <c r="AIE55" s="17"/>
      <c r="AIF55" s="17"/>
      <c r="AIG55" s="17"/>
      <c r="AIH55" s="17"/>
      <c r="AII55" s="17"/>
      <c r="AIJ55" s="17"/>
      <c r="AIK55" s="17"/>
      <c r="AIL55" s="17"/>
      <c r="AIM55" s="17"/>
      <c r="AIN55" s="17"/>
      <c r="AIO55" s="17"/>
      <c r="AIP55" s="17"/>
      <c r="AIQ55" s="17"/>
      <c r="AIR55" s="17"/>
      <c r="AIS55" s="17"/>
      <c r="AIT55" s="17"/>
      <c r="AIU55" s="17"/>
      <c r="AIV55" s="17"/>
      <c r="AIW55" s="17"/>
      <c r="AIX55" s="17"/>
      <c r="AIY55" s="17"/>
      <c r="AIZ55" s="17"/>
      <c r="AJA55" s="17"/>
      <c r="AJB55" s="17"/>
      <c r="AJC55" s="17"/>
      <c r="AJD55" s="17"/>
      <c r="AJE55" s="17"/>
      <c r="AJF55" s="17"/>
      <c r="AJG55" s="17"/>
      <c r="AJH55" s="17"/>
      <c r="AJI55" s="17"/>
      <c r="AJJ55" s="17"/>
      <c r="AJK55" s="17"/>
      <c r="AJL55" s="17"/>
      <c r="AJM55" s="17"/>
      <c r="AJN55" s="17"/>
      <c r="AJO55" s="17"/>
      <c r="AJP55" s="17"/>
      <c r="AJQ55" s="17"/>
      <c r="AJR55" s="17"/>
      <c r="AJS55" s="17"/>
      <c r="AJT55" s="17"/>
      <c r="AJU55" s="17"/>
      <c r="AJV55" s="17"/>
      <c r="AJW55" s="17"/>
      <c r="AJX55" s="17"/>
      <c r="AJY55" s="17"/>
      <c r="AJZ55" s="17"/>
      <c r="AKA55" s="17"/>
      <c r="AKB55" s="17"/>
      <c r="AKC55" s="17"/>
      <c r="AKD55" s="17"/>
      <c r="AKE55" s="17"/>
      <c r="AKF55" s="17"/>
      <c r="AKG55" s="17"/>
      <c r="AKH55" s="17"/>
      <c r="AKI55" s="17"/>
      <c r="AKJ55" s="17"/>
      <c r="AKK55" s="17"/>
      <c r="AKL55" s="17"/>
      <c r="AKM55" s="17"/>
      <c r="AKN55" s="17"/>
      <c r="AKO55" s="17"/>
      <c r="AKP55" s="17"/>
      <c r="AKQ55" s="17"/>
      <c r="AKR55" s="17"/>
      <c r="AKS55" s="17"/>
      <c r="AKT55" s="17"/>
      <c r="AKU55" s="17"/>
      <c r="AKV55" s="17"/>
      <c r="AKW55" s="17"/>
      <c r="AKX55" s="17"/>
      <c r="AKY55" s="17"/>
      <c r="AKZ55" s="17"/>
      <c r="ALA55" s="17"/>
      <c r="ALB55" s="17"/>
      <c r="ALC55" s="17"/>
      <c r="ALD55" s="17"/>
      <c r="ALE55" s="17"/>
      <c r="ALF55" s="17"/>
      <c r="ALG55" s="17"/>
      <c r="ALH55" s="17"/>
      <c r="ALI55" s="17"/>
      <c r="ALJ55" s="17"/>
      <c r="ALK55" s="17"/>
      <c r="ALL55" s="17"/>
      <c r="ALM55" s="17"/>
      <c r="ALN55" s="17"/>
      <c r="ALO55" s="17"/>
      <c r="ALP55" s="17"/>
      <c r="ALQ55" s="17"/>
      <c r="ALR55" s="17"/>
      <c r="ALS55" s="17"/>
      <c r="ALT55" s="17"/>
      <c r="ALU55" s="17"/>
      <c r="ALV55" s="17"/>
      <c r="ALW55" s="17"/>
      <c r="ALX55" s="17"/>
      <c r="ALY55" s="17"/>
      <c r="ALZ55" s="17"/>
      <c r="AMA55" s="17"/>
      <c r="AMB55" s="17"/>
      <c r="AMC55" s="17"/>
      <c r="AMD55" s="17"/>
      <c r="AME55" s="17"/>
      <c r="AMF55" s="17"/>
      <c r="AMG55" s="17"/>
    </row>
    <row r="56" spans="1:1021">
      <c r="A56" s="17"/>
      <c r="B56" s="19" t="s">
        <v>516</v>
      </c>
      <c r="C56" s="20" t="s">
        <v>31</v>
      </c>
      <c r="D56" s="21"/>
      <c r="E56" s="22"/>
      <c r="F56" s="21">
        <v>1.22</v>
      </c>
      <c r="G56" s="22">
        <v>0.45</v>
      </c>
      <c r="H56" s="21"/>
      <c r="I56" s="22"/>
      <c r="J56" s="21"/>
      <c r="K56" s="25">
        <f t="shared" si="11"/>
        <v>0.27450000000000002</v>
      </c>
      <c r="L56" s="26">
        <f t="shared" si="10"/>
        <v>0.27450000000000002</v>
      </c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  <c r="IN56" s="17"/>
      <c r="IO56" s="17"/>
      <c r="IP56" s="17"/>
      <c r="IQ56" s="17"/>
      <c r="IR56" s="17"/>
      <c r="IS56" s="17"/>
      <c r="IT56" s="17"/>
      <c r="IU56" s="17"/>
      <c r="IV56" s="17"/>
      <c r="IW56" s="17"/>
      <c r="IX56" s="17"/>
      <c r="IY56" s="17"/>
      <c r="IZ56" s="17"/>
      <c r="JA56" s="17"/>
      <c r="JB56" s="17"/>
      <c r="JC56" s="17"/>
      <c r="JD56" s="17"/>
      <c r="JE56" s="17"/>
      <c r="JF56" s="17"/>
      <c r="JG56" s="17"/>
      <c r="JH56" s="17"/>
      <c r="JI56" s="17"/>
      <c r="JJ56" s="17"/>
      <c r="JK56" s="17"/>
      <c r="JL56" s="17"/>
      <c r="JM56" s="17"/>
      <c r="JN56" s="17"/>
      <c r="JO56" s="17"/>
      <c r="JP56" s="17"/>
      <c r="JQ56" s="17"/>
      <c r="JR56" s="17"/>
      <c r="JS56" s="17"/>
      <c r="JT56" s="17"/>
      <c r="JU56" s="17"/>
      <c r="JV56" s="17"/>
      <c r="JW56" s="17"/>
      <c r="JX56" s="17"/>
      <c r="JY56" s="17"/>
      <c r="JZ56" s="17"/>
      <c r="KA56" s="17"/>
      <c r="KB56" s="17"/>
      <c r="KC56" s="17"/>
      <c r="KD56" s="17"/>
      <c r="KE56" s="17"/>
      <c r="KF56" s="17"/>
      <c r="KG56" s="17"/>
      <c r="KH56" s="17"/>
      <c r="KI56" s="17"/>
      <c r="KJ56" s="17"/>
      <c r="KK56" s="17"/>
      <c r="KL56" s="17"/>
      <c r="KM56" s="17"/>
      <c r="KN56" s="17"/>
      <c r="KO56" s="17"/>
      <c r="KP56" s="17"/>
      <c r="KQ56" s="17"/>
      <c r="KR56" s="17"/>
      <c r="KS56" s="17"/>
      <c r="KT56" s="17"/>
      <c r="KU56" s="17"/>
      <c r="KV56" s="17"/>
      <c r="KW56" s="17"/>
      <c r="KX56" s="17"/>
      <c r="KY56" s="17"/>
      <c r="KZ56" s="17"/>
      <c r="LA56" s="17"/>
      <c r="LB56" s="17"/>
      <c r="LC56" s="17"/>
      <c r="LD56" s="17"/>
      <c r="LE56" s="17"/>
      <c r="LF56" s="17"/>
      <c r="LG56" s="17"/>
      <c r="LH56" s="17"/>
      <c r="LI56" s="17"/>
      <c r="LJ56" s="17"/>
      <c r="LK56" s="17"/>
      <c r="LL56" s="17"/>
      <c r="LM56" s="17"/>
      <c r="LN56" s="17"/>
      <c r="LO56" s="17"/>
      <c r="LP56" s="17"/>
      <c r="LQ56" s="17"/>
      <c r="LR56" s="17"/>
      <c r="LS56" s="17"/>
      <c r="LT56" s="17"/>
      <c r="LU56" s="17"/>
      <c r="LV56" s="17"/>
      <c r="LW56" s="17"/>
      <c r="LX56" s="17"/>
      <c r="LY56" s="17"/>
      <c r="LZ56" s="17"/>
      <c r="MA56" s="17"/>
      <c r="MB56" s="17"/>
      <c r="MC56" s="17"/>
      <c r="MD56" s="17"/>
      <c r="ME56" s="17"/>
      <c r="MF56" s="17"/>
      <c r="MG56" s="17"/>
      <c r="MH56" s="17"/>
      <c r="MI56" s="17"/>
      <c r="MJ56" s="17"/>
      <c r="MK56" s="17"/>
      <c r="ML56" s="17"/>
      <c r="MM56" s="17"/>
      <c r="MN56" s="17"/>
      <c r="MO56" s="17"/>
      <c r="MP56" s="17"/>
      <c r="MQ56" s="17"/>
      <c r="MR56" s="17"/>
      <c r="MS56" s="17"/>
      <c r="MT56" s="17"/>
      <c r="MU56" s="17"/>
      <c r="MV56" s="17"/>
      <c r="MW56" s="17"/>
      <c r="MX56" s="17"/>
      <c r="MY56" s="17"/>
      <c r="MZ56" s="17"/>
      <c r="NA56" s="17"/>
      <c r="NB56" s="17"/>
      <c r="NC56" s="17"/>
      <c r="ND56" s="17"/>
      <c r="NE56" s="17"/>
      <c r="NF56" s="17"/>
      <c r="NG56" s="17"/>
      <c r="NH56" s="17"/>
      <c r="NI56" s="17"/>
      <c r="NJ56" s="17"/>
      <c r="NK56" s="17"/>
      <c r="NL56" s="17"/>
      <c r="NM56" s="17"/>
      <c r="NN56" s="17"/>
      <c r="NO56" s="17"/>
      <c r="NP56" s="17"/>
      <c r="NQ56" s="17"/>
      <c r="NR56" s="17"/>
      <c r="NS56" s="17"/>
      <c r="NT56" s="17"/>
      <c r="NU56" s="17"/>
      <c r="NV56" s="17"/>
      <c r="NW56" s="17"/>
      <c r="NX56" s="17"/>
      <c r="NY56" s="17"/>
      <c r="NZ56" s="17"/>
      <c r="OA56" s="17"/>
      <c r="OB56" s="17"/>
      <c r="OC56" s="17"/>
      <c r="OD56" s="17"/>
      <c r="OE56" s="17"/>
      <c r="OF56" s="17"/>
      <c r="OG56" s="17"/>
      <c r="OH56" s="17"/>
      <c r="OI56" s="17"/>
      <c r="OJ56" s="17"/>
      <c r="OK56" s="17"/>
      <c r="OL56" s="17"/>
      <c r="OM56" s="17"/>
      <c r="ON56" s="17"/>
      <c r="OO56" s="17"/>
      <c r="OP56" s="17"/>
      <c r="OQ56" s="17"/>
      <c r="OR56" s="17"/>
      <c r="OS56" s="17"/>
      <c r="OT56" s="17"/>
      <c r="OU56" s="17"/>
      <c r="OV56" s="17"/>
      <c r="OW56" s="17"/>
      <c r="OX56" s="17"/>
      <c r="OY56" s="17"/>
      <c r="OZ56" s="17"/>
      <c r="PA56" s="17"/>
      <c r="PB56" s="17"/>
      <c r="PC56" s="17"/>
      <c r="PD56" s="17"/>
      <c r="PE56" s="17"/>
      <c r="PF56" s="17"/>
      <c r="PG56" s="17"/>
      <c r="PH56" s="17"/>
      <c r="PI56" s="17"/>
      <c r="PJ56" s="17"/>
      <c r="PK56" s="17"/>
      <c r="PL56" s="17"/>
      <c r="PM56" s="17"/>
      <c r="PN56" s="17"/>
      <c r="PO56" s="17"/>
      <c r="PP56" s="17"/>
      <c r="PQ56" s="17"/>
      <c r="PR56" s="17"/>
      <c r="PS56" s="17"/>
      <c r="PT56" s="17"/>
      <c r="PU56" s="17"/>
      <c r="PV56" s="17"/>
      <c r="PW56" s="17"/>
      <c r="PX56" s="17"/>
      <c r="PY56" s="17"/>
      <c r="PZ56" s="17"/>
      <c r="QA56" s="17"/>
      <c r="QB56" s="17"/>
      <c r="QC56" s="17"/>
      <c r="QD56" s="17"/>
      <c r="QE56" s="17"/>
      <c r="QF56" s="17"/>
      <c r="QG56" s="17"/>
      <c r="QH56" s="17"/>
      <c r="QI56" s="17"/>
      <c r="QJ56" s="17"/>
      <c r="QK56" s="17"/>
      <c r="QL56" s="17"/>
      <c r="QM56" s="17"/>
      <c r="QN56" s="17"/>
      <c r="QO56" s="17"/>
      <c r="QP56" s="17"/>
      <c r="QQ56" s="17"/>
      <c r="QR56" s="17"/>
      <c r="QS56" s="17"/>
      <c r="QT56" s="17"/>
      <c r="QU56" s="17"/>
      <c r="QV56" s="17"/>
      <c r="QW56" s="17"/>
      <c r="QX56" s="17"/>
      <c r="QY56" s="17"/>
      <c r="QZ56" s="17"/>
      <c r="RA56" s="17"/>
      <c r="RB56" s="17"/>
      <c r="RC56" s="17"/>
      <c r="RD56" s="17"/>
      <c r="RE56" s="17"/>
      <c r="RF56" s="17"/>
      <c r="RG56" s="17"/>
      <c r="RH56" s="17"/>
      <c r="RI56" s="17"/>
      <c r="RJ56" s="17"/>
      <c r="RK56" s="17"/>
      <c r="RL56" s="17"/>
      <c r="RM56" s="17"/>
      <c r="RN56" s="17"/>
      <c r="RO56" s="17"/>
      <c r="RP56" s="17"/>
      <c r="RQ56" s="17"/>
      <c r="RR56" s="17"/>
      <c r="RS56" s="17"/>
      <c r="RT56" s="17"/>
      <c r="RU56" s="17"/>
      <c r="RV56" s="17"/>
      <c r="RW56" s="17"/>
      <c r="RX56" s="17"/>
      <c r="RY56" s="17"/>
      <c r="RZ56" s="17"/>
      <c r="SA56" s="17"/>
      <c r="SB56" s="17"/>
      <c r="SC56" s="17"/>
      <c r="SD56" s="17"/>
      <c r="SE56" s="17"/>
      <c r="SF56" s="17"/>
      <c r="SG56" s="17"/>
      <c r="SH56" s="17"/>
      <c r="SI56" s="17"/>
      <c r="SJ56" s="17"/>
      <c r="SK56" s="17"/>
      <c r="SL56" s="17"/>
      <c r="SM56" s="17"/>
      <c r="SN56" s="17"/>
      <c r="SO56" s="17"/>
      <c r="SP56" s="17"/>
      <c r="SQ56" s="17"/>
      <c r="SR56" s="17"/>
      <c r="SS56" s="17"/>
      <c r="ST56" s="17"/>
      <c r="SU56" s="17"/>
      <c r="SV56" s="17"/>
      <c r="SW56" s="17"/>
      <c r="SX56" s="17"/>
      <c r="SY56" s="17"/>
      <c r="SZ56" s="17"/>
      <c r="TA56" s="17"/>
      <c r="TB56" s="17"/>
      <c r="TC56" s="17"/>
      <c r="TD56" s="17"/>
      <c r="TE56" s="17"/>
      <c r="TF56" s="17"/>
      <c r="TG56" s="17"/>
      <c r="TH56" s="17"/>
      <c r="TI56" s="17"/>
      <c r="TJ56" s="17"/>
      <c r="TK56" s="17"/>
      <c r="TL56" s="17"/>
      <c r="TM56" s="17"/>
      <c r="TN56" s="17"/>
      <c r="TO56" s="17"/>
      <c r="TP56" s="17"/>
      <c r="TQ56" s="17"/>
      <c r="TR56" s="17"/>
      <c r="TS56" s="17"/>
      <c r="TT56" s="17"/>
      <c r="TU56" s="17"/>
      <c r="TV56" s="17"/>
      <c r="TW56" s="17"/>
      <c r="TX56" s="17"/>
      <c r="TY56" s="17"/>
      <c r="TZ56" s="17"/>
      <c r="UA56" s="17"/>
      <c r="UB56" s="17"/>
      <c r="UC56" s="17"/>
      <c r="UD56" s="17"/>
      <c r="UE56" s="17"/>
      <c r="UF56" s="17"/>
      <c r="UG56" s="17"/>
      <c r="UH56" s="17"/>
      <c r="UI56" s="17"/>
      <c r="UJ56" s="17"/>
      <c r="UK56" s="17"/>
      <c r="UL56" s="17"/>
      <c r="UM56" s="17"/>
      <c r="UN56" s="17"/>
      <c r="UO56" s="17"/>
      <c r="UP56" s="17"/>
      <c r="UQ56" s="17"/>
      <c r="UR56" s="17"/>
      <c r="US56" s="17"/>
      <c r="UT56" s="17"/>
      <c r="UU56" s="17"/>
      <c r="UV56" s="17"/>
      <c r="UW56" s="17"/>
      <c r="UX56" s="17"/>
      <c r="UY56" s="17"/>
      <c r="UZ56" s="17"/>
      <c r="VA56" s="17"/>
      <c r="VB56" s="17"/>
      <c r="VC56" s="17"/>
      <c r="VD56" s="17"/>
      <c r="VE56" s="17"/>
      <c r="VF56" s="17"/>
      <c r="VG56" s="17"/>
      <c r="VH56" s="17"/>
      <c r="VI56" s="17"/>
      <c r="VJ56" s="17"/>
      <c r="VK56" s="17"/>
      <c r="VL56" s="17"/>
      <c r="VM56" s="17"/>
      <c r="VN56" s="17"/>
      <c r="VO56" s="17"/>
      <c r="VP56" s="17"/>
      <c r="VQ56" s="17"/>
      <c r="VR56" s="17"/>
      <c r="VS56" s="17"/>
      <c r="VT56" s="17"/>
      <c r="VU56" s="17"/>
      <c r="VV56" s="17"/>
      <c r="VW56" s="17"/>
      <c r="VX56" s="17"/>
      <c r="VY56" s="17"/>
      <c r="VZ56" s="17"/>
      <c r="WA56" s="17"/>
      <c r="WB56" s="17"/>
      <c r="WC56" s="17"/>
      <c r="WD56" s="17"/>
      <c r="WE56" s="17"/>
      <c r="WF56" s="17"/>
      <c r="WG56" s="17"/>
      <c r="WH56" s="17"/>
      <c r="WI56" s="17"/>
      <c r="WJ56" s="17"/>
      <c r="WK56" s="17"/>
      <c r="WL56" s="17"/>
      <c r="WM56" s="17"/>
      <c r="WN56" s="17"/>
      <c r="WO56" s="17"/>
      <c r="WP56" s="17"/>
      <c r="WQ56" s="17"/>
      <c r="WR56" s="17"/>
      <c r="WS56" s="17"/>
      <c r="WT56" s="17"/>
      <c r="WU56" s="17"/>
      <c r="WV56" s="17"/>
      <c r="WW56" s="17"/>
      <c r="WX56" s="17"/>
      <c r="WY56" s="17"/>
      <c r="WZ56" s="17"/>
      <c r="XA56" s="17"/>
      <c r="XB56" s="17"/>
      <c r="XC56" s="17"/>
      <c r="XD56" s="17"/>
      <c r="XE56" s="17"/>
      <c r="XF56" s="17"/>
      <c r="XG56" s="17"/>
      <c r="XH56" s="17"/>
      <c r="XI56" s="17"/>
      <c r="XJ56" s="17"/>
      <c r="XK56" s="17"/>
      <c r="XL56" s="17"/>
      <c r="XM56" s="17"/>
      <c r="XN56" s="17"/>
      <c r="XO56" s="17"/>
      <c r="XP56" s="17"/>
      <c r="XQ56" s="17"/>
      <c r="XR56" s="17"/>
      <c r="XS56" s="17"/>
      <c r="XT56" s="17"/>
      <c r="XU56" s="17"/>
      <c r="XV56" s="17"/>
      <c r="XW56" s="17"/>
      <c r="XX56" s="17"/>
      <c r="XY56" s="17"/>
      <c r="XZ56" s="17"/>
      <c r="YA56" s="17"/>
      <c r="YB56" s="17"/>
      <c r="YC56" s="17"/>
      <c r="YD56" s="17"/>
      <c r="YE56" s="17"/>
      <c r="YF56" s="17"/>
      <c r="YG56" s="17"/>
      <c r="YH56" s="17"/>
      <c r="YI56" s="17"/>
      <c r="YJ56" s="17"/>
      <c r="YK56" s="17"/>
      <c r="YL56" s="17"/>
      <c r="YM56" s="17"/>
      <c r="YN56" s="17"/>
      <c r="YO56" s="17"/>
      <c r="YP56" s="17"/>
      <c r="YQ56" s="17"/>
      <c r="YR56" s="17"/>
      <c r="YS56" s="17"/>
      <c r="YT56" s="17"/>
      <c r="YU56" s="17"/>
      <c r="YV56" s="17"/>
      <c r="YW56" s="17"/>
      <c r="YX56" s="17"/>
      <c r="YY56" s="17"/>
      <c r="YZ56" s="17"/>
      <c r="ZA56" s="17"/>
      <c r="ZB56" s="17"/>
      <c r="ZC56" s="17"/>
      <c r="ZD56" s="17"/>
      <c r="ZE56" s="17"/>
      <c r="ZF56" s="17"/>
      <c r="ZG56" s="17"/>
      <c r="ZH56" s="17"/>
      <c r="ZI56" s="17"/>
      <c r="ZJ56" s="17"/>
      <c r="ZK56" s="17"/>
      <c r="ZL56" s="17"/>
      <c r="ZM56" s="17"/>
      <c r="ZN56" s="17"/>
      <c r="ZO56" s="17"/>
      <c r="ZP56" s="17"/>
      <c r="ZQ56" s="17"/>
      <c r="ZR56" s="17"/>
      <c r="ZS56" s="17"/>
      <c r="ZT56" s="17"/>
      <c r="ZU56" s="17"/>
      <c r="ZV56" s="17"/>
      <c r="ZW56" s="17"/>
      <c r="ZX56" s="17"/>
      <c r="ZY56" s="17"/>
      <c r="ZZ56" s="17"/>
      <c r="AAA56" s="17"/>
      <c r="AAB56" s="17"/>
      <c r="AAC56" s="17"/>
      <c r="AAD56" s="17"/>
      <c r="AAE56" s="17"/>
      <c r="AAF56" s="17"/>
      <c r="AAG56" s="17"/>
      <c r="AAH56" s="17"/>
      <c r="AAI56" s="17"/>
      <c r="AAJ56" s="17"/>
      <c r="AAK56" s="17"/>
      <c r="AAL56" s="17"/>
      <c r="AAM56" s="17"/>
      <c r="AAN56" s="17"/>
      <c r="AAO56" s="17"/>
      <c r="AAP56" s="17"/>
      <c r="AAQ56" s="17"/>
      <c r="AAR56" s="17"/>
      <c r="AAS56" s="17"/>
      <c r="AAT56" s="17"/>
      <c r="AAU56" s="17"/>
      <c r="AAV56" s="17"/>
      <c r="AAW56" s="17"/>
      <c r="AAX56" s="17"/>
      <c r="AAY56" s="17"/>
      <c r="AAZ56" s="17"/>
      <c r="ABA56" s="17"/>
      <c r="ABB56" s="17"/>
      <c r="ABC56" s="17"/>
      <c r="ABD56" s="17"/>
      <c r="ABE56" s="17"/>
      <c r="ABF56" s="17"/>
      <c r="ABG56" s="17"/>
      <c r="ABH56" s="17"/>
      <c r="ABI56" s="17"/>
      <c r="ABJ56" s="17"/>
      <c r="ABK56" s="17"/>
      <c r="ABL56" s="17"/>
      <c r="ABM56" s="17"/>
      <c r="ABN56" s="17"/>
      <c r="ABO56" s="17"/>
      <c r="ABP56" s="17"/>
      <c r="ABQ56" s="17"/>
      <c r="ABR56" s="17"/>
      <c r="ABS56" s="17"/>
      <c r="ABT56" s="17"/>
      <c r="ABU56" s="17"/>
      <c r="ABV56" s="17"/>
      <c r="ABW56" s="17"/>
      <c r="ABX56" s="17"/>
      <c r="ABY56" s="17"/>
      <c r="ABZ56" s="17"/>
      <c r="ACA56" s="17"/>
      <c r="ACB56" s="17"/>
      <c r="ACC56" s="17"/>
      <c r="ACD56" s="17"/>
      <c r="ACE56" s="17"/>
      <c r="ACF56" s="17"/>
      <c r="ACG56" s="17"/>
      <c r="ACH56" s="17"/>
      <c r="ACI56" s="17"/>
      <c r="ACJ56" s="17"/>
      <c r="ACK56" s="17"/>
      <c r="ACL56" s="17"/>
      <c r="ACM56" s="17"/>
      <c r="ACN56" s="17"/>
      <c r="ACO56" s="17"/>
      <c r="ACP56" s="17"/>
      <c r="ACQ56" s="17"/>
      <c r="ACR56" s="17"/>
      <c r="ACS56" s="17"/>
      <c r="ACT56" s="17"/>
      <c r="ACU56" s="17"/>
      <c r="ACV56" s="17"/>
      <c r="ACW56" s="17"/>
      <c r="ACX56" s="17"/>
      <c r="ACY56" s="17"/>
      <c r="ACZ56" s="17"/>
      <c r="ADA56" s="17"/>
      <c r="ADB56" s="17"/>
      <c r="ADC56" s="17"/>
      <c r="ADD56" s="17"/>
      <c r="ADE56" s="17"/>
      <c r="ADF56" s="17"/>
      <c r="ADG56" s="17"/>
      <c r="ADH56" s="17"/>
      <c r="ADI56" s="17"/>
      <c r="ADJ56" s="17"/>
      <c r="ADK56" s="17"/>
      <c r="ADL56" s="17"/>
      <c r="ADM56" s="17"/>
      <c r="ADN56" s="17"/>
      <c r="ADO56" s="17"/>
      <c r="ADP56" s="17"/>
      <c r="ADQ56" s="17"/>
      <c r="ADR56" s="17"/>
      <c r="ADS56" s="17"/>
      <c r="ADT56" s="17"/>
      <c r="ADU56" s="17"/>
      <c r="ADV56" s="17"/>
      <c r="ADW56" s="17"/>
      <c r="ADX56" s="17"/>
      <c r="ADY56" s="17"/>
      <c r="ADZ56" s="17"/>
      <c r="AEA56" s="17"/>
      <c r="AEB56" s="17"/>
      <c r="AEC56" s="17"/>
      <c r="AED56" s="17"/>
      <c r="AEE56" s="17"/>
      <c r="AEF56" s="17"/>
      <c r="AEG56" s="17"/>
      <c r="AEH56" s="17"/>
      <c r="AEI56" s="17"/>
      <c r="AEJ56" s="17"/>
      <c r="AEK56" s="17"/>
      <c r="AEL56" s="17"/>
      <c r="AEM56" s="17"/>
      <c r="AEN56" s="17"/>
      <c r="AEO56" s="17"/>
      <c r="AEP56" s="17"/>
      <c r="AEQ56" s="17"/>
      <c r="AER56" s="17"/>
      <c r="AES56" s="17"/>
      <c r="AET56" s="17"/>
      <c r="AEU56" s="17"/>
      <c r="AEV56" s="17"/>
      <c r="AEW56" s="17"/>
      <c r="AEX56" s="17"/>
      <c r="AEY56" s="17"/>
      <c r="AEZ56" s="17"/>
      <c r="AFA56" s="17"/>
      <c r="AFB56" s="17"/>
      <c r="AFC56" s="17"/>
      <c r="AFD56" s="17"/>
      <c r="AFE56" s="17"/>
      <c r="AFF56" s="17"/>
      <c r="AFG56" s="17"/>
      <c r="AFH56" s="17"/>
      <c r="AFI56" s="17"/>
      <c r="AFJ56" s="17"/>
      <c r="AFK56" s="17"/>
      <c r="AFL56" s="17"/>
      <c r="AFM56" s="17"/>
      <c r="AFN56" s="17"/>
      <c r="AFO56" s="17"/>
      <c r="AFP56" s="17"/>
      <c r="AFQ56" s="17"/>
      <c r="AFR56" s="17"/>
      <c r="AFS56" s="17"/>
      <c r="AFT56" s="17"/>
      <c r="AFU56" s="17"/>
      <c r="AFV56" s="17"/>
      <c r="AFW56" s="17"/>
      <c r="AFX56" s="17"/>
      <c r="AFY56" s="17"/>
      <c r="AFZ56" s="17"/>
      <c r="AGA56" s="17"/>
      <c r="AGB56" s="17"/>
      <c r="AGC56" s="17"/>
      <c r="AGD56" s="17"/>
      <c r="AGE56" s="17"/>
      <c r="AGF56" s="17"/>
      <c r="AGG56" s="17"/>
      <c r="AGH56" s="17"/>
      <c r="AGI56" s="17"/>
      <c r="AGJ56" s="17"/>
      <c r="AGK56" s="17"/>
      <c r="AGL56" s="17"/>
      <c r="AGM56" s="17"/>
      <c r="AGN56" s="17"/>
      <c r="AGO56" s="17"/>
      <c r="AGP56" s="17"/>
      <c r="AGQ56" s="17"/>
      <c r="AGR56" s="17"/>
      <c r="AGS56" s="17"/>
      <c r="AGT56" s="17"/>
      <c r="AGU56" s="17"/>
      <c r="AGV56" s="17"/>
      <c r="AGW56" s="17"/>
      <c r="AGX56" s="17"/>
      <c r="AGY56" s="17"/>
      <c r="AGZ56" s="17"/>
      <c r="AHA56" s="17"/>
      <c r="AHB56" s="17"/>
      <c r="AHC56" s="17"/>
      <c r="AHD56" s="17"/>
      <c r="AHE56" s="17"/>
      <c r="AHF56" s="17"/>
      <c r="AHG56" s="17"/>
      <c r="AHH56" s="17"/>
      <c r="AHI56" s="17"/>
      <c r="AHJ56" s="17"/>
      <c r="AHK56" s="17"/>
      <c r="AHL56" s="17"/>
      <c r="AHM56" s="17"/>
      <c r="AHN56" s="17"/>
      <c r="AHO56" s="17"/>
      <c r="AHP56" s="17"/>
      <c r="AHQ56" s="17"/>
      <c r="AHR56" s="17"/>
      <c r="AHS56" s="17"/>
      <c r="AHT56" s="17"/>
      <c r="AHU56" s="17"/>
      <c r="AHV56" s="17"/>
      <c r="AHW56" s="17"/>
      <c r="AHX56" s="17"/>
      <c r="AHY56" s="17"/>
      <c r="AHZ56" s="17"/>
      <c r="AIA56" s="17"/>
      <c r="AIB56" s="17"/>
      <c r="AIC56" s="17"/>
      <c r="AID56" s="17"/>
      <c r="AIE56" s="17"/>
      <c r="AIF56" s="17"/>
      <c r="AIG56" s="17"/>
      <c r="AIH56" s="17"/>
      <c r="AII56" s="17"/>
      <c r="AIJ56" s="17"/>
      <c r="AIK56" s="17"/>
      <c r="AIL56" s="17"/>
      <c r="AIM56" s="17"/>
      <c r="AIN56" s="17"/>
      <c r="AIO56" s="17"/>
      <c r="AIP56" s="17"/>
      <c r="AIQ56" s="17"/>
      <c r="AIR56" s="17"/>
      <c r="AIS56" s="17"/>
      <c r="AIT56" s="17"/>
      <c r="AIU56" s="17"/>
      <c r="AIV56" s="17"/>
      <c r="AIW56" s="17"/>
      <c r="AIX56" s="17"/>
      <c r="AIY56" s="17"/>
      <c r="AIZ56" s="17"/>
      <c r="AJA56" s="17"/>
      <c r="AJB56" s="17"/>
      <c r="AJC56" s="17"/>
      <c r="AJD56" s="17"/>
      <c r="AJE56" s="17"/>
      <c r="AJF56" s="17"/>
      <c r="AJG56" s="17"/>
      <c r="AJH56" s="17"/>
      <c r="AJI56" s="17"/>
      <c r="AJJ56" s="17"/>
      <c r="AJK56" s="17"/>
      <c r="AJL56" s="17"/>
      <c r="AJM56" s="17"/>
      <c r="AJN56" s="17"/>
      <c r="AJO56" s="17"/>
      <c r="AJP56" s="17"/>
      <c r="AJQ56" s="17"/>
      <c r="AJR56" s="17"/>
      <c r="AJS56" s="17"/>
      <c r="AJT56" s="17"/>
      <c r="AJU56" s="17"/>
      <c r="AJV56" s="17"/>
      <c r="AJW56" s="17"/>
      <c r="AJX56" s="17"/>
      <c r="AJY56" s="17"/>
      <c r="AJZ56" s="17"/>
      <c r="AKA56" s="17"/>
      <c r="AKB56" s="17"/>
      <c r="AKC56" s="17"/>
      <c r="AKD56" s="17"/>
      <c r="AKE56" s="17"/>
      <c r="AKF56" s="17"/>
      <c r="AKG56" s="17"/>
      <c r="AKH56" s="17"/>
      <c r="AKI56" s="17"/>
      <c r="AKJ56" s="17"/>
      <c r="AKK56" s="17"/>
      <c r="AKL56" s="17"/>
      <c r="AKM56" s="17"/>
      <c r="AKN56" s="17"/>
      <c r="AKO56" s="17"/>
      <c r="AKP56" s="17"/>
      <c r="AKQ56" s="17"/>
      <c r="AKR56" s="17"/>
      <c r="AKS56" s="17"/>
      <c r="AKT56" s="17"/>
      <c r="AKU56" s="17"/>
      <c r="AKV56" s="17"/>
      <c r="AKW56" s="17"/>
      <c r="AKX56" s="17"/>
      <c r="AKY56" s="17"/>
      <c r="AKZ56" s="17"/>
      <c r="ALA56" s="17"/>
      <c r="ALB56" s="17"/>
      <c r="ALC56" s="17"/>
      <c r="ALD56" s="17"/>
      <c r="ALE56" s="17"/>
      <c r="ALF56" s="17"/>
      <c r="ALG56" s="17"/>
      <c r="ALH56" s="17"/>
      <c r="ALI56" s="17"/>
      <c r="ALJ56" s="17"/>
      <c r="ALK56" s="17"/>
      <c r="ALL56" s="17"/>
      <c r="ALM56" s="17"/>
      <c r="ALN56" s="17"/>
      <c r="ALO56" s="17"/>
      <c r="ALP56" s="17"/>
      <c r="ALQ56" s="17"/>
      <c r="ALR56" s="17"/>
      <c r="ALS56" s="17"/>
      <c r="ALT56" s="17"/>
      <c r="ALU56" s="17"/>
      <c r="ALV56" s="17"/>
      <c r="ALW56" s="17"/>
      <c r="ALX56" s="17"/>
      <c r="ALY56" s="17"/>
      <c r="ALZ56" s="17"/>
      <c r="AMA56" s="17"/>
      <c r="AMB56" s="17"/>
      <c r="AMC56" s="17"/>
      <c r="AMD56" s="17"/>
      <c r="AME56" s="17"/>
      <c r="AMF56" s="17"/>
      <c r="AMG56" s="17"/>
    </row>
    <row r="57" spans="1:1021">
      <c r="A57" s="17"/>
      <c r="B57" s="19" t="s">
        <v>516</v>
      </c>
      <c r="C57" s="20" t="s">
        <v>31</v>
      </c>
      <c r="D57" s="21"/>
      <c r="E57" s="22"/>
      <c r="F57" s="21">
        <v>1.22</v>
      </c>
      <c r="G57" s="22">
        <v>0.45</v>
      </c>
      <c r="H57" s="21"/>
      <c r="I57" s="22"/>
      <c r="J57" s="21"/>
      <c r="K57" s="25">
        <f t="shared" si="11"/>
        <v>0.27450000000000002</v>
      </c>
      <c r="L57" s="26">
        <f t="shared" si="10"/>
        <v>0.27450000000000002</v>
      </c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  <c r="IQ57" s="17"/>
      <c r="IR57" s="17"/>
      <c r="IS57" s="17"/>
      <c r="IT57" s="17"/>
      <c r="IU57" s="17"/>
      <c r="IV57" s="17"/>
      <c r="IW57" s="17"/>
      <c r="IX57" s="17"/>
      <c r="IY57" s="17"/>
      <c r="IZ57" s="17"/>
      <c r="JA57" s="17"/>
      <c r="JB57" s="17"/>
      <c r="JC57" s="17"/>
      <c r="JD57" s="17"/>
      <c r="JE57" s="17"/>
      <c r="JF57" s="17"/>
      <c r="JG57" s="17"/>
      <c r="JH57" s="17"/>
      <c r="JI57" s="17"/>
      <c r="JJ57" s="17"/>
      <c r="JK57" s="17"/>
      <c r="JL57" s="17"/>
      <c r="JM57" s="17"/>
      <c r="JN57" s="17"/>
      <c r="JO57" s="17"/>
      <c r="JP57" s="17"/>
      <c r="JQ57" s="17"/>
      <c r="JR57" s="17"/>
      <c r="JS57" s="17"/>
      <c r="JT57" s="17"/>
      <c r="JU57" s="17"/>
      <c r="JV57" s="17"/>
      <c r="JW57" s="17"/>
      <c r="JX57" s="17"/>
      <c r="JY57" s="17"/>
      <c r="JZ57" s="17"/>
      <c r="KA57" s="17"/>
      <c r="KB57" s="17"/>
      <c r="KC57" s="17"/>
      <c r="KD57" s="17"/>
      <c r="KE57" s="17"/>
      <c r="KF57" s="17"/>
      <c r="KG57" s="17"/>
      <c r="KH57" s="17"/>
      <c r="KI57" s="17"/>
      <c r="KJ57" s="17"/>
      <c r="KK57" s="17"/>
      <c r="KL57" s="17"/>
      <c r="KM57" s="17"/>
      <c r="KN57" s="17"/>
      <c r="KO57" s="17"/>
      <c r="KP57" s="17"/>
      <c r="KQ57" s="17"/>
      <c r="KR57" s="17"/>
      <c r="KS57" s="17"/>
      <c r="KT57" s="17"/>
      <c r="KU57" s="17"/>
      <c r="KV57" s="17"/>
      <c r="KW57" s="17"/>
      <c r="KX57" s="17"/>
      <c r="KY57" s="17"/>
      <c r="KZ57" s="17"/>
      <c r="LA57" s="17"/>
      <c r="LB57" s="17"/>
      <c r="LC57" s="17"/>
      <c r="LD57" s="17"/>
      <c r="LE57" s="17"/>
      <c r="LF57" s="17"/>
      <c r="LG57" s="17"/>
      <c r="LH57" s="17"/>
      <c r="LI57" s="17"/>
      <c r="LJ57" s="17"/>
      <c r="LK57" s="17"/>
      <c r="LL57" s="17"/>
      <c r="LM57" s="17"/>
      <c r="LN57" s="17"/>
      <c r="LO57" s="17"/>
      <c r="LP57" s="17"/>
      <c r="LQ57" s="17"/>
      <c r="LR57" s="17"/>
      <c r="LS57" s="17"/>
      <c r="LT57" s="17"/>
      <c r="LU57" s="17"/>
      <c r="LV57" s="17"/>
      <c r="LW57" s="17"/>
      <c r="LX57" s="17"/>
      <c r="LY57" s="17"/>
      <c r="LZ57" s="17"/>
      <c r="MA57" s="17"/>
      <c r="MB57" s="17"/>
      <c r="MC57" s="17"/>
      <c r="MD57" s="17"/>
      <c r="ME57" s="17"/>
      <c r="MF57" s="17"/>
      <c r="MG57" s="17"/>
      <c r="MH57" s="17"/>
      <c r="MI57" s="17"/>
      <c r="MJ57" s="17"/>
      <c r="MK57" s="17"/>
      <c r="ML57" s="17"/>
      <c r="MM57" s="17"/>
      <c r="MN57" s="17"/>
      <c r="MO57" s="17"/>
      <c r="MP57" s="17"/>
      <c r="MQ57" s="17"/>
      <c r="MR57" s="17"/>
      <c r="MS57" s="17"/>
      <c r="MT57" s="17"/>
      <c r="MU57" s="17"/>
      <c r="MV57" s="17"/>
      <c r="MW57" s="17"/>
      <c r="MX57" s="17"/>
      <c r="MY57" s="17"/>
      <c r="MZ57" s="17"/>
      <c r="NA57" s="17"/>
      <c r="NB57" s="17"/>
      <c r="NC57" s="17"/>
      <c r="ND57" s="17"/>
      <c r="NE57" s="17"/>
      <c r="NF57" s="17"/>
      <c r="NG57" s="17"/>
      <c r="NH57" s="17"/>
      <c r="NI57" s="17"/>
      <c r="NJ57" s="17"/>
      <c r="NK57" s="17"/>
      <c r="NL57" s="17"/>
      <c r="NM57" s="17"/>
      <c r="NN57" s="17"/>
      <c r="NO57" s="17"/>
      <c r="NP57" s="17"/>
      <c r="NQ57" s="17"/>
      <c r="NR57" s="17"/>
      <c r="NS57" s="17"/>
      <c r="NT57" s="17"/>
      <c r="NU57" s="17"/>
      <c r="NV57" s="17"/>
      <c r="NW57" s="17"/>
      <c r="NX57" s="17"/>
      <c r="NY57" s="17"/>
      <c r="NZ57" s="17"/>
      <c r="OA57" s="17"/>
      <c r="OB57" s="17"/>
      <c r="OC57" s="17"/>
      <c r="OD57" s="17"/>
      <c r="OE57" s="17"/>
      <c r="OF57" s="17"/>
      <c r="OG57" s="17"/>
      <c r="OH57" s="17"/>
      <c r="OI57" s="17"/>
      <c r="OJ57" s="17"/>
      <c r="OK57" s="17"/>
      <c r="OL57" s="17"/>
      <c r="OM57" s="17"/>
      <c r="ON57" s="17"/>
      <c r="OO57" s="17"/>
      <c r="OP57" s="17"/>
      <c r="OQ57" s="17"/>
      <c r="OR57" s="17"/>
      <c r="OS57" s="17"/>
      <c r="OT57" s="17"/>
      <c r="OU57" s="17"/>
      <c r="OV57" s="17"/>
      <c r="OW57" s="17"/>
      <c r="OX57" s="17"/>
      <c r="OY57" s="17"/>
      <c r="OZ57" s="17"/>
      <c r="PA57" s="17"/>
      <c r="PB57" s="17"/>
      <c r="PC57" s="17"/>
      <c r="PD57" s="17"/>
      <c r="PE57" s="17"/>
      <c r="PF57" s="17"/>
      <c r="PG57" s="17"/>
      <c r="PH57" s="17"/>
      <c r="PI57" s="17"/>
      <c r="PJ57" s="17"/>
      <c r="PK57" s="17"/>
      <c r="PL57" s="17"/>
      <c r="PM57" s="17"/>
      <c r="PN57" s="17"/>
      <c r="PO57" s="17"/>
      <c r="PP57" s="17"/>
      <c r="PQ57" s="17"/>
      <c r="PR57" s="17"/>
      <c r="PS57" s="17"/>
      <c r="PT57" s="17"/>
      <c r="PU57" s="17"/>
      <c r="PV57" s="17"/>
      <c r="PW57" s="17"/>
      <c r="PX57" s="17"/>
      <c r="PY57" s="17"/>
      <c r="PZ57" s="17"/>
      <c r="QA57" s="17"/>
      <c r="QB57" s="17"/>
      <c r="QC57" s="17"/>
      <c r="QD57" s="17"/>
      <c r="QE57" s="17"/>
      <c r="QF57" s="17"/>
      <c r="QG57" s="17"/>
      <c r="QH57" s="17"/>
      <c r="QI57" s="17"/>
      <c r="QJ57" s="17"/>
      <c r="QK57" s="17"/>
      <c r="QL57" s="17"/>
      <c r="QM57" s="17"/>
      <c r="QN57" s="17"/>
      <c r="QO57" s="17"/>
      <c r="QP57" s="17"/>
      <c r="QQ57" s="17"/>
      <c r="QR57" s="17"/>
      <c r="QS57" s="17"/>
      <c r="QT57" s="17"/>
      <c r="QU57" s="17"/>
      <c r="QV57" s="17"/>
      <c r="QW57" s="17"/>
      <c r="QX57" s="17"/>
      <c r="QY57" s="17"/>
      <c r="QZ57" s="17"/>
      <c r="RA57" s="17"/>
      <c r="RB57" s="17"/>
      <c r="RC57" s="17"/>
      <c r="RD57" s="17"/>
      <c r="RE57" s="17"/>
      <c r="RF57" s="17"/>
      <c r="RG57" s="17"/>
      <c r="RH57" s="17"/>
      <c r="RI57" s="17"/>
      <c r="RJ57" s="17"/>
      <c r="RK57" s="17"/>
      <c r="RL57" s="17"/>
      <c r="RM57" s="17"/>
      <c r="RN57" s="17"/>
      <c r="RO57" s="17"/>
      <c r="RP57" s="17"/>
      <c r="RQ57" s="17"/>
      <c r="RR57" s="17"/>
      <c r="RS57" s="17"/>
      <c r="RT57" s="17"/>
      <c r="RU57" s="17"/>
      <c r="RV57" s="17"/>
      <c r="RW57" s="17"/>
      <c r="RX57" s="17"/>
      <c r="RY57" s="17"/>
      <c r="RZ57" s="17"/>
      <c r="SA57" s="17"/>
      <c r="SB57" s="17"/>
      <c r="SC57" s="17"/>
      <c r="SD57" s="17"/>
      <c r="SE57" s="17"/>
      <c r="SF57" s="17"/>
      <c r="SG57" s="17"/>
      <c r="SH57" s="17"/>
      <c r="SI57" s="17"/>
      <c r="SJ57" s="17"/>
      <c r="SK57" s="17"/>
      <c r="SL57" s="17"/>
      <c r="SM57" s="17"/>
      <c r="SN57" s="17"/>
      <c r="SO57" s="17"/>
      <c r="SP57" s="17"/>
      <c r="SQ57" s="17"/>
      <c r="SR57" s="17"/>
      <c r="SS57" s="17"/>
      <c r="ST57" s="17"/>
      <c r="SU57" s="17"/>
      <c r="SV57" s="17"/>
      <c r="SW57" s="17"/>
      <c r="SX57" s="17"/>
      <c r="SY57" s="17"/>
      <c r="SZ57" s="17"/>
      <c r="TA57" s="17"/>
      <c r="TB57" s="17"/>
      <c r="TC57" s="17"/>
      <c r="TD57" s="17"/>
      <c r="TE57" s="17"/>
      <c r="TF57" s="17"/>
      <c r="TG57" s="17"/>
      <c r="TH57" s="17"/>
      <c r="TI57" s="17"/>
      <c r="TJ57" s="17"/>
      <c r="TK57" s="17"/>
      <c r="TL57" s="17"/>
      <c r="TM57" s="17"/>
      <c r="TN57" s="17"/>
      <c r="TO57" s="17"/>
      <c r="TP57" s="17"/>
      <c r="TQ57" s="17"/>
      <c r="TR57" s="17"/>
      <c r="TS57" s="17"/>
      <c r="TT57" s="17"/>
      <c r="TU57" s="17"/>
      <c r="TV57" s="17"/>
      <c r="TW57" s="17"/>
      <c r="TX57" s="17"/>
      <c r="TY57" s="17"/>
      <c r="TZ57" s="17"/>
      <c r="UA57" s="17"/>
      <c r="UB57" s="17"/>
      <c r="UC57" s="17"/>
      <c r="UD57" s="17"/>
      <c r="UE57" s="17"/>
      <c r="UF57" s="17"/>
      <c r="UG57" s="17"/>
      <c r="UH57" s="17"/>
      <c r="UI57" s="17"/>
      <c r="UJ57" s="17"/>
      <c r="UK57" s="17"/>
      <c r="UL57" s="17"/>
      <c r="UM57" s="17"/>
      <c r="UN57" s="17"/>
      <c r="UO57" s="17"/>
      <c r="UP57" s="17"/>
      <c r="UQ57" s="17"/>
      <c r="UR57" s="17"/>
      <c r="US57" s="17"/>
      <c r="UT57" s="17"/>
      <c r="UU57" s="17"/>
      <c r="UV57" s="17"/>
      <c r="UW57" s="17"/>
      <c r="UX57" s="17"/>
      <c r="UY57" s="17"/>
      <c r="UZ57" s="17"/>
      <c r="VA57" s="17"/>
      <c r="VB57" s="17"/>
      <c r="VC57" s="17"/>
      <c r="VD57" s="17"/>
      <c r="VE57" s="17"/>
      <c r="VF57" s="17"/>
      <c r="VG57" s="17"/>
      <c r="VH57" s="17"/>
      <c r="VI57" s="17"/>
      <c r="VJ57" s="17"/>
      <c r="VK57" s="17"/>
      <c r="VL57" s="17"/>
      <c r="VM57" s="17"/>
      <c r="VN57" s="17"/>
      <c r="VO57" s="17"/>
      <c r="VP57" s="17"/>
      <c r="VQ57" s="17"/>
      <c r="VR57" s="17"/>
      <c r="VS57" s="17"/>
      <c r="VT57" s="17"/>
      <c r="VU57" s="17"/>
      <c r="VV57" s="17"/>
      <c r="VW57" s="17"/>
      <c r="VX57" s="17"/>
      <c r="VY57" s="17"/>
      <c r="VZ57" s="17"/>
      <c r="WA57" s="17"/>
      <c r="WB57" s="17"/>
      <c r="WC57" s="17"/>
      <c r="WD57" s="17"/>
      <c r="WE57" s="17"/>
      <c r="WF57" s="17"/>
      <c r="WG57" s="17"/>
      <c r="WH57" s="17"/>
      <c r="WI57" s="17"/>
      <c r="WJ57" s="17"/>
      <c r="WK57" s="17"/>
      <c r="WL57" s="17"/>
      <c r="WM57" s="17"/>
      <c r="WN57" s="17"/>
      <c r="WO57" s="17"/>
      <c r="WP57" s="17"/>
      <c r="WQ57" s="17"/>
      <c r="WR57" s="17"/>
      <c r="WS57" s="17"/>
      <c r="WT57" s="17"/>
      <c r="WU57" s="17"/>
      <c r="WV57" s="17"/>
      <c r="WW57" s="17"/>
      <c r="WX57" s="17"/>
      <c r="WY57" s="17"/>
      <c r="WZ57" s="17"/>
      <c r="XA57" s="17"/>
      <c r="XB57" s="17"/>
      <c r="XC57" s="17"/>
      <c r="XD57" s="17"/>
      <c r="XE57" s="17"/>
      <c r="XF57" s="17"/>
      <c r="XG57" s="17"/>
      <c r="XH57" s="17"/>
      <c r="XI57" s="17"/>
      <c r="XJ57" s="17"/>
      <c r="XK57" s="17"/>
      <c r="XL57" s="17"/>
      <c r="XM57" s="17"/>
      <c r="XN57" s="17"/>
      <c r="XO57" s="17"/>
      <c r="XP57" s="17"/>
      <c r="XQ57" s="17"/>
      <c r="XR57" s="17"/>
      <c r="XS57" s="17"/>
      <c r="XT57" s="17"/>
      <c r="XU57" s="17"/>
      <c r="XV57" s="17"/>
      <c r="XW57" s="17"/>
      <c r="XX57" s="17"/>
      <c r="XY57" s="17"/>
      <c r="XZ57" s="17"/>
      <c r="YA57" s="17"/>
      <c r="YB57" s="17"/>
      <c r="YC57" s="17"/>
      <c r="YD57" s="17"/>
      <c r="YE57" s="17"/>
      <c r="YF57" s="17"/>
      <c r="YG57" s="17"/>
      <c r="YH57" s="17"/>
      <c r="YI57" s="17"/>
      <c r="YJ57" s="17"/>
      <c r="YK57" s="17"/>
      <c r="YL57" s="17"/>
      <c r="YM57" s="17"/>
      <c r="YN57" s="17"/>
      <c r="YO57" s="17"/>
      <c r="YP57" s="17"/>
      <c r="YQ57" s="17"/>
      <c r="YR57" s="17"/>
      <c r="YS57" s="17"/>
      <c r="YT57" s="17"/>
      <c r="YU57" s="17"/>
      <c r="YV57" s="17"/>
      <c r="YW57" s="17"/>
      <c r="YX57" s="17"/>
      <c r="YY57" s="17"/>
      <c r="YZ57" s="17"/>
      <c r="ZA57" s="17"/>
      <c r="ZB57" s="17"/>
      <c r="ZC57" s="17"/>
      <c r="ZD57" s="17"/>
      <c r="ZE57" s="17"/>
      <c r="ZF57" s="17"/>
      <c r="ZG57" s="17"/>
      <c r="ZH57" s="17"/>
      <c r="ZI57" s="17"/>
      <c r="ZJ57" s="17"/>
      <c r="ZK57" s="17"/>
      <c r="ZL57" s="17"/>
      <c r="ZM57" s="17"/>
      <c r="ZN57" s="17"/>
      <c r="ZO57" s="17"/>
      <c r="ZP57" s="17"/>
      <c r="ZQ57" s="17"/>
      <c r="ZR57" s="17"/>
      <c r="ZS57" s="17"/>
      <c r="ZT57" s="17"/>
      <c r="ZU57" s="17"/>
      <c r="ZV57" s="17"/>
      <c r="ZW57" s="17"/>
      <c r="ZX57" s="17"/>
      <c r="ZY57" s="17"/>
      <c r="ZZ57" s="17"/>
      <c r="AAA57" s="17"/>
      <c r="AAB57" s="17"/>
      <c r="AAC57" s="17"/>
      <c r="AAD57" s="17"/>
      <c r="AAE57" s="17"/>
      <c r="AAF57" s="17"/>
      <c r="AAG57" s="17"/>
      <c r="AAH57" s="17"/>
      <c r="AAI57" s="17"/>
      <c r="AAJ57" s="17"/>
      <c r="AAK57" s="17"/>
      <c r="AAL57" s="17"/>
      <c r="AAM57" s="17"/>
      <c r="AAN57" s="17"/>
      <c r="AAO57" s="17"/>
      <c r="AAP57" s="17"/>
      <c r="AAQ57" s="17"/>
      <c r="AAR57" s="17"/>
      <c r="AAS57" s="17"/>
      <c r="AAT57" s="17"/>
      <c r="AAU57" s="17"/>
      <c r="AAV57" s="17"/>
      <c r="AAW57" s="17"/>
      <c r="AAX57" s="17"/>
      <c r="AAY57" s="17"/>
      <c r="AAZ57" s="17"/>
      <c r="ABA57" s="17"/>
      <c r="ABB57" s="17"/>
      <c r="ABC57" s="17"/>
      <c r="ABD57" s="17"/>
      <c r="ABE57" s="17"/>
      <c r="ABF57" s="17"/>
      <c r="ABG57" s="17"/>
      <c r="ABH57" s="17"/>
      <c r="ABI57" s="17"/>
      <c r="ABJ57" s="17"/>
      <c r="ABK57" s="17"/>
      <c r="ABL57" s="17"/>
      <c r="ABM57" s="17"/>
      <c r="ABN57" s="17"/>
      <c r="ABO57" s="17"/>
      <c r="ABP57" s="17"/>
      <c r="ABQ57" s="17"/>
      <c r="ABR57" s="17"/>
      <c r="ABS57" s="17"/>
      <c r="ABT57" s="17"/>
      <c r="ABU57" s="17"/>
      <c r="ABV57" s="17"/>
      <c r="ABW57" s="17"/>
      <c r="ABX57" s="17"/>
      <c r="ABY57" s="17"/>
      <c r="ABZ57" s="17"/>
      <c r="ACA57" s="17"/>
      <c r="ACB57" s="17"/>
      <c r="ACC57" s="17"/>
      <c r="ACD57" s="17"/>
      <c r="ACE57" s="17"/>
      <c r="ACF57" s="17"/>
      <c r="ACG57" s="17"/>
      <c r="ACH57" s="17"/>
      <c r="ACI57" s="17"/>
      <c r="ACJ57" s="17"/>
      <c r="ACK57" s="17"/>
      <c r="ACL57" s="17"/>
      <c r="ACM57" s="17"/>
      <c r="ACN57" s="17"/>
      <c r="ACO57" s="17"/>
      <c r="ACP57" s="17"/>
      <c r="ACQ57" s="17"/>
      <c r="ACR57" s="17"/>
      <c r="ACS57" s="17"/>
      <c r="ACT57" s="17"/>
      <c r="ACU57" s="17"/>
      <c r="ACV57" s="17"/>
      <c r="ACW57" s="17"/>
      <c r="ACX57" s="17"/>
      <c r="ACY57" s="17"/>
      <c r="ACZ57" s="17"/>
      <c r="ADA57" s="17"/>
      <c r="ADB57" s="17"/>
      <c r="ADC57" s="17"/>
      <c r="ADD57" s="17"/>
      <c r="ADE57" s="17"/>
      <c r="ADF57" s="17"/>
      <c r="ADG57" s="17"/>
      <c r="ADH57" s="17"/>
      <c r="ADI57" s="17"/>
      <c r="ADJ57" s="17"/>
      <c r="ADK57" s="17"/>
      <c r="ADL57" s="17"/>
      <c r="ADM57" s="17"/>
      <c r="ADN57" s="17"/>
      <c r="ADO57" s="17"/>
      <c r="ADP57" s="17"/>
      <c r="ADQ57" s="17"/>
      <c r="ADR57" s="17"/>
      <c r="ADS57" s="17"/>
      <c r="ADT57" s="17"/>
      <c r="ADU57" s="17"/>
      <c r="ADV57" s="17"/>
      <c r="ADW57" s="17"/>
      <c r="ADX57" s="17"/>
      <c r="ADY57" s="17"/>
      <c r="ADZ57" s="17"/>
      <c r="AEA57" s="17"/>
      <c r="AEB57" s="17"/>
      <c r="AEC57" s="17"/>
      <c r="AED57" s="17"/>
      <c r="AEE57" s="17"/>
      <c r="AEF57" s="17"/>
      <c r="AEG57" s="17"/>
      <c r="AEH57" s="17"/>
      <c r="AEI57" s="17"/>
      <c r="AEJ57" s="17"/>
      <c r="AEK57" s="17"/>
      <c r="AEL57" s="17"/>
      <c r="AEM57" s="17"/>
      <c r="AEN57" s="17"/>
      <c r="AEO57" s="17"/>
      <c r="AEP57" s="17"/>
      <c r="AEQ57" s="17"/>
      <c r="AER57" s="17"/>
      <c r="AES57" s="17"/>
      <c r="AET57" s="17"/>
      <c r="AEU57" s="17"/>
      <c r="AEV57" s="17"/>
      <c r="AEW57" s="17"/>
      <c r="AEX57" s="17"/>
      <c r="AEY57" s="17"/>
      <c r="AEZ57" s="17"/>
      <c r="AFA57" s="17"/>
      <c r="AFB57" s="17"/>
      <c r="AFC57" s="17"/>
      <c r="AFD57" s="17"/>
      <c r="AFE57" s="17"/>
      <c r="AFF57" s="17"/>
      <c r="AFG57" s="17"/>
      <c r="AFH57" s="17"/>
      <c r="AFI57" s="17"/>
      <c r="AFJ57" s="17"/>
      <c r="AFK57" s="17"/>
      <c r="AFL57" s="17"/>
      <c r="AFM57" s="17"/>
      <c r="AFN57" s="17"/>
      <c r="AFO57" s="17"/>
      <c r="AFP57" s="17"/>
      <c r="AFQ57" s="17"/>
      <c r="AFR57" s="17"/>
      <c r="AFS57" s="17"/>
      <c r="AFT57" s="17"/>
      <c r="AFU57" s="17"/>
      <c r="AFV57" s="17"/>
      <c r="AFW57" s="17"/>
      <c r="AFX57" s="17"/>
      <c r="AFY57" s="17"/>
      <c r="AFZ57" s="17"/>
      <c r="AGA57" s="17"/>
      <c r="AGB57" s="17"/>
      <c r="AGC57" s="17"/>
      <c r="AGD57" s="17"/>
      <c r="AGE57" s="17"/>
      <c r="AGF57" s="17"/>
      <c r="AGG57" s="17"/>
      <c r="AGH57" s="17"/>
      <c r="AGI57" s="17"/>
      <c r="AGJ57" s="17"/>
      <c r="AGK57" s="17"/>
      <c r="AGL57" s="17"/>
      <c r="AGM57" s="17"/>
      <c r="AGN57" s="17"/>
      <c r="AGO57" s="17"/>
      <c r="AGP57" s="17"/>
      <c r="AGQ57" s="17"/>
      <c r="AGR57" s="17"/>
      <c r="AGS57" s="17"/>
      <c r="AGT57" s="17"/>
      <c r="AGU57" s="17"/>
      <c r="AGV57" s="17"/>
      <c r="AGW57" s="17"/>
      <c r="AGX57" s="17"/>
      <c r="AGY57" s="17"/>
      <c r="AGZ57" s="17"/>
      <c r="AHA57" s="17"/>
      <c r="AHB57" s="17"/>
      <c r="AHC57" s="17"/>
      <c r="AHD57" s="17"/>
      <c r="AHE57" s="17"/>
      <c r="AHF57" s="17"/>
      <c r="AHG57" s="17"/>
      <c r="AHH57" s="17"/>
      <c r="AHI57" s="17"/>
      <c r="AHJ57" s="17"/>
      <c r="AHK57" s="17"/>
      <c r="AHL57" s="17"/>
      <c r="AHM57" s="17"/>
      <c r="AHN57" s="17"/>
      <c r="AHO57" s="17"/>
      <c r="AHP57" s="17"/>
      <c r="AHQ57" s="17"/>
      <c r="AHR57" s="17"/>
      <c r="AHS57" s="17"/>
      <c r="AHT57" s="17"/>
      <c r="AHU57" s="17"/>
      <c r="AHV57" s="17"/>
      <c r="AHW57" s="17"/>
      <c r="AHX57" s="17"/>
      <c r="AHY57" s="17"/>
      <c r="AHZ57" s="17"/>
      <c r="AIA57" s="17"/>
      <c r="AIB57" s="17"/>
      <c r="AIC57" s="17"/>
      <c r="AID57" s="17"/>
      <c r="AIE57" s="17"/>
      <c r="AIF57" s="17"/>
      <c r="AIG57" s="17"/>
      <c r="AIH57" s="17"/>
      <c r="AII57" s="17"/>
      <c r="AIJ57" s="17"/>
      <c r="AIK57" s="17"/>
      <c r="AIL57" s="17"/>
      <c r="AIM57" s="17"/>
      <c r="AIN57" s="17"/>
      <c r="AIO57" s="17"/>
      <c r="AIP57" s="17"/>
      <c r="AIQ57" s="17"/>
      <c r="AIR57" s="17"/>
      <c r="AIS57" s="17"/>
      <c r="AIT57" s="17"/>
      <c r="AIU57" s="17"/>
      <c r="AIV57" s="17"/>
      <c r="AIW57" s="17"/>
      <c r="AIX57" s="17"/>
      <c r="AIY57" s="17"/>
      <c r="AIZ57" s="17"/>
      <c r="AJA57" s="17"/>
      <c r="AJB57" s="17"/>
      <c r="AJC57" s="17"/>
      <c r="AJD57" s="17"/>
      <c r="AJE57" s="17"/>
      <c r="AJF57" s="17"/>
      <c r="AJG57" s="17"/>
      <c r="AJH57" s="17"/>
      <c r="AJI57" s="17"/>
      <c r="AJJ57" s="17"/>
      <c r="AJK57" s="17"/>
      <c r="AJL57" s="17"/>
      <c r="AJM57" s="17"/>
      <c r="AJN57" s="17"/>
      <c r="AJO57" s="17"/>
      <c r="AJP57" s="17"/>
      <c r="AJQ57" s="17"/>
      <c r="AJR57" s="17"/>
      <c r="AJS57" s="17"/>
      <c r="AJT57" s="17"/>
      <c r="AJU57" s="17"/>
      <c r="AJV57" s="17"/>
      <c r="AJW57" s="17"/>
      <c r="AJX57" s="17"/>
      <c r="AJY57" s="17"/>
      <c r="AJZ57" s="17"/>
      <c r="AKA57" s="17"/>
      <c r="AKB57" s="17"/>
      <c r="AKC57" s="17"/>
      <c r="AKD57" s="17"/>
      <c r="AKE57" s="17"/>
      <c r="AKF57" s="17"/>
      <c r="AKG57" s="17"/>
      <c r="AKH57" s="17"/>
      <c r="AKI57" s="17"/>
      <c r="AKJ57" s="17"/>
      <c r="AKK57" s="17"/>
      <c r="AKL57" s="17"/>
      <c r="AKM57" s="17"/>
      <c r="AKN57" s="17"/>
      <c r="AKO57" s="17"/>
      <c r="AKP57" s="17"/>
      <c r="AKQ57" s="17"/>
      <c r="AKR57" s="17"/>
      <c r="AKS57" s="17"/>
      <c r="AKT57" s="17"/>
      <c r="AKU57" s="17"/>
      <c r="AKV57" s="17"/>
      <c r="AKW57" s="17"/>
      <c r="AKX57" s="17"/>
      <c r="AKY57" s="17"/>
      <c r="AKZ57" s="17"/>
      <c r="ALA57" s="17"/>
      <c r="ALB57" s="17"/>
      <c r="ALC57" s="17"/>
      <c r="ALD57" s="17"/>
      <c r="ALE57" s="17"/>
      <c r="ALF57" s="17"/>
      <c r="ALG57" s="17"/>
      <c r="ALH57" s="17"/>
      <c r="ALI57" s="17"/>
      <c r="ALJ57" s="17"/>
      <c r="ALK57" s="17"/>
      <c r="ALL57" s="17"/>
      <c r="ALM57" s="17"/>
      <c r="ALN57" s="17"/>
      <c r="ALO57" s="17"/>
      <c r="ALP57" s="17"/>
      <c r="ALQ57" s="17"/>
      <c r="ALR57" s="17"/>
      <c r="ALS57" s="17"/>
      <c r="ALT57" s="17"/>
      <c r="ALU57" s="17"/>
      <c r="ALV57" s="17"/>
      <c r="ALW57" s="17"/>
      <c r="ALX57" s="17"/>
      <c r="ALY57" s="17"/>
      <c r="ALZ57" s="17"/>
      <c r="AMA57" s="17"/>
      <c r="AMB57" s="17"/>
      <c r="AMC57" s="17"/>
      <c r="AMD57" s="17"/>
      <c r="AME57" s="17"/>
      <c r="AMF57" s="17"/>
      <c r="AMG57" s="17"/>
    </row>
    <row r="58" spans="1:1021">
      <c r="A58" s="17"/>
      <c r="B58" s="19" t="s">
        <v>516</v>
      </c>
      <c r="C58" s="20" t="s">
        <v>31</v>
      </c>
      <c r="D58" s="21"/>
      <c r="E58" s="22"/>
      <c r="F58" s="21">
        <v>1.22</v>
      </c>
      <c r="G58" s="22">
        <v>0.45</v>
      </c>
      <c r="H58" s="21"/>
      <c r="I58" s="22"/>
      <c r="J58" s="21"/>
      <c r="K58" s="25">
        <f t="shared" si="11"/>
        <v>0.27450000000000002</v>
      </c>
      <c r="L58" s="26">
        <f t="shared" si="10"/>
        <v>0.27450000000000002</v>
      </c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  <c r="IS58" s="17"/>
      <c r="IT58" s="17"/>
      <c r="IU58" s="17"/>
      <c r="IV58" s="17"/>
      <c r="IW58" s="17"/>
      <c r="IX58" s="17"/>
      <c r="IY58" s="17"/>
      <c r="IZ58" s="17"/>
      <c r="JA58" s="17"/>
      <c r="JB58" s="17"/>
      <c r="JC58" s="17"/>
      <c r="JD58" s="17"/>
      <c r="JE58" s="17"/>
      <c r="JF58" s="17"/>
      <c r="JG58" s="17"/>
      <c r="JH58" s="17"/>
      <c r="JI58" s="17"/>
      <c r="JJ58" s="17"/>
      <c r="JK58" s="17"/>
      <c r="JL58" s="17"/>
      <c r="JM58" s="17"/>
      <c r="JN58" s="17"/>
      <c r="JO58" s="17"/>
      <c r="JP58" s="17"/>
      <c r="JQ58" s="17"/>
      <c r="JR58" s="17"/>
      <c r="JS58" s="17"/>
      <c r="JT58" s="17"/>
      <c r="JU58" s="17"/>
      <c r="JV58" s="17"/>
      <c r="JW58" s="17"/>
      <c r="JX58" s="17"/>
      <c r="JY58" s="17"/>
      <c r="JZ58" s="17"/>
      <c r="KA58" s="17"/>
      <c r="KB58" s="17"/>
      <c r="KC58" s="17"/>
      <c r="KD58" s="17"/>
      <c r="KE58" s="17"/>
      <c r="KF58" s="17"/>
      <c r="KG58" s="17"/>
      <c r="KH58" s="17"/>
      <c r="KI58" s="17"/>
      <c r="KJ58" s="17"/>
      <c r="KK58" s="17"/>
      <c r="KL58" s="17"/>
      <c r="KM58" s="17"/>
      <c r="KN58" s="17"/>
      <c r="KO58" s="17"/>
      <c r="KP58" s="17"/>
      <c r="KQ58" s="17"/>
      <c r="KR58" s="17"/>
      <c r="KS58" s="17"/>
      <c r="KT58" s="17"/>
      <c r="KU58" s="17"/>
      <c r="KV58" s="17"/>
      <c r="KW58" s="17"/>
      <c r="KX58" s="17"/>
      <c r="KY58" s="17"/>
      <c r="KZ58" s="17"/>
      <c r="LA58" s="17"/>
      <c r="LB58" s="17"/>
      <c r="LC58" s="17"/>
      <c r="LD58" s="17"/>
      <c r="LE58" s="17"/>
      <c r="LF58" s="17"/>
      <c r="LG58" s="17"/>
      <c r="LH58" s="17"/>
      <c r="LI58" s="17"/>
      <c r="LJ58" s="17"/>
      <c r="LK58" s="17"/>
      <c r="LL58" s="17"/>
      <c r="LM58" s="17"/>
      <c r="LN58" s="17"/>
      <c r="LO58" s="17"/>
      <c r="LP58" s="17"/>
      <c r="LQ58" s="17"/>
      <c r="LR58" s="17"/>
      <c r="LS58" s="17"/>
      <c r="LT58" s="17"/>
      <c r="LU58" s="17"/>
      <c r="LV58" s="17"/>
      <c r="LW58" s="17"/>
      <c r="LX58" s="17"/>
      <c r="LY58" s="17"/>
      <c r="LZ58" s="17"/>
      <c r="MA58" s="17"/>
      <c r="MB58" s="17"/>
      <c r="MC58" s="17"/>
      <c r="MD58" s="17"/>
      <c r="ME58" s="17"/>
      <c r="MF58" s="17"/>
      <c r="MG58" s="17"/>
      <c r="MH58" s="17"/>
      <c r="MI58" s="17"/>
      <c r="MJ58" s="17"/>
      <c r="MK58" s="17"/>
      <c r="ML58" s="17"/>
      <c r="MM58" s="17"/>
      <c r="MN58" s="17"/>
      <c r="MO58" s="17"/>
      <c r="MP58" s="17"/>
      <c r="MQ58" s="17"/>
      <c r="MR58" s="17"/>
      <c r="MS58" s="17"/>
      <c r="MT58" s="17"/>
      <c r="MU58" s="17"/>
      <c r="MV58" s="17"/>
      <c r="MW58" s="17"/>
      <c r="MX58" s="17"/>
      <c r="MY58" s="17"/>
      <c r="MZ58" s="17"/>
      <c r="NA58" s="17"/>
      <c r="NB58" s="17"/>
      <c r="NC58" s="17"/>
      <c r="ND58" s="17"/>
      <c r="NE58" s="17"/>
      <c r="NF58" s="17"/>
      <c r="NG58" s="17"/>
      <c r="NH58" s="17"/>
      <c r="NI58" s="17"/>
      <c r="NJ58" s="17"/>
      <c r="NK58" s="17"/>
      <c r="NL58" s="17"/>
      <c r="NM58" s="17"/>
      <c r="NN58" s="17"/>
      <c r="NO58" s="17"/>
      <c r="NP58" s="17"/>
      <c r="NQ58" s="17"/>
      <c r="NR58" s="17"/>
      <c r="NS58" s="17"/>
      <c r="NT58" s="17"/>
      <c r="NU58" s="17"/>
      <c r="NV58" s="17"/>
      <c r="NW58" s="17"/>
      <c r="NX58" s="17"/>
      <c r="NY58" s="17"/>
      <c r="NZ58" s="17"/>
      <c r="OA58" s="17"/>
      <c r="OB58" s="17"/>
      <c r="OC58" s="17"/>
      <c r="OD58" s="17"/>
      <c r="OE58" s="17"/>
      <c r="OF58" s="17"/>
      <c r="OG58" s="17"/>
      <c r="OH58" s="17"/>
      <c r="OI58" s="17"/>
      <c r="OJ58" s="17"/>
      <c r="OK58" s="17"/>
      <c r="OL58" s="17"/>
      <c r="OM58" s="17"/>
      <c r="ON58" s="17"/>
      <c r="OO58" s="17"/>
      <c r="OP58" s="17"/>
      <c r="OQ58" s="17"/>
      <c r="OR58" s="17"/>
      <c r="OS58" s="17"/>
      <c r="OT58" s="17"/>
      <c r="OU58" s="17"/>
      <c r="OV58" s="17"/>
      <c r="OW58" s="17"/>
      <c r="OX58" s="17"/>
      <c r="OY58" s="17"/>
      <c r="OZ58" s="17"/>
      <c r="PA58" s="17"/>
      <c r="PB58" s="17"/>
      <c r="PC58" s="17"/>
      <c r="PD58" s="17"/>
      <c r="PE58" s="17"/>
      <c r="PF58" s="17"/>
      <c r="PG58" s="17"/>
      <c r="PH58" s="17"/>
      <c r="PI58" s="17"/>
      <c r="PJ58" s="17"/>
      <c r="PK58" s="17"/>
      <c r="PL58" s="17"/>
      <c r="PM58" s="17"/>
      <c r="PN58" s="17"/>
      <c r="PO58" s="17"/>
      <c r="PP58" s="17"/>
      <c r="PQ58" s="17"/>
      <c r="PR58" s="17"/>
      <c r="PS58" s="17"/>
      <c r="PT58" s="17"/>
      <c r="PU58" s="17"/>
      <c r="PV58" s="17"/>
      <c r="PW58" s="17"/>
      <c r="PX58" s="17"/>
      <c r="PY58" s="17"/>
      <c r="PZ58" s="17"/>
      <c r="QA58" s="17"/>
      <c r="QB58" s="17"/>
      <c r="QC58" s="17"/>
      <c r="QD58" s="17"/>
      <c r="QE58" s="17"/>
      <c r="QF58" s="17"/>
      <c r="QG58" s="17"/>
      <c r="QH58" s="17"/>
      <c r="QI58" s="17"/>
      <c r="QJ58" s="17"/>
      <c r="QK58" s="17"/>
      <c r="QL58" s="17"/>
      <c r="QM58" s="17"/>
      <c r="QN58" s="17"/>
      <c r="QO58" s="17"/>
      <c r="QP58" s="17"/>
      <c r="QQ58" s="17"/>
      <c r="QR58" s="17"/>
      <c r="QS58" s="17"/>
      <c r="QT58" s="17"/>
      <c r="QU58" s="17"/>
      <c r="QV58" s="17"/>
      <c r="QW58" s="17"/>
      <c r="QX58" s="17"/>
      <c r="QY58" s="17"/>
      <c r="QZ58" s="17"/>
      <c r="RA58" s="17"/>
      <c r="RB58" s="17"/>
      <c r="RC58" s="17"/>
      <c r="RD58" s="17"/>
      <c r="RE58" s="17"/>
      <c r="RF58" s="17"/>
      <c r="RG58" s="17"/>
      <c r="RH58" s="17"/>
      <c r="RI58" s="17"/>
      <c r="RJ58" s="17"/>
      <c r="RK58" s="17"/>
      <c r="RL58" s="17"/>
      <c r="RM58" s="17"/>
      <c r="RN58" s="17"/>
      <c r="RO58" s="17"/>
      <c r="RP58" s="17"/>
      <c r="RQ58" s="17"/>
      <c r="RR58" s="17"/>
      <c r="RS58" s="17"/>
      <c r="RT58" s="17"/>
      <c r="RU58" s="17"/>
      <c r="RV58" s="17"/>
      <c r="RW58" s="17"/>
      <c r="RX58" s="17"/>
      <c r="RY58" s="17"/>
      <c r="RZ58" s="17"/>
      <c r="SA58" s="17"/>
      <c r="SB58" s="17"/>
      <c r="SC58" s="17"/>
      <c r="SD58" s="17"/>
      <c r="SE58" s="17"/>
      <c r="SF58" s="17"/>
      <c r="SG58" s="17"/>
      <c r="SH58" s="17"/>
      <c r="SI58" s="17"/>
      <c r="SJ58" s="17"/>
      <c r="SK58" s="17"/>
      <c r="SL58" s="17"/>
      <c r="SM58" s="17"/>
      <c r="SN58" s="17"/>
      <c r="SO58" s="17"/>
      <c r="SP58" s="17"/>
      <c r="SQ58" s="17"/>
      <c r="SR58" s="17"/>
      <c r="SS58" s="17"/>
      <c r="ST58" s="17"/>
      <c r="SU58" s="17"/>
      <c r="SV58" s="17"/>
      <c r="SW58" s="17"/>
      <c r="SX58" s="17"/>
      <c r="SY58" s="17"/>
      <c r="SZ58" s="17"/>
      <c r="TA58" s="17"/>
      <c r="TB58" s="17"/>
      <c r="TC58" s="17"/>
      <c r="TD58" s="17"/>
      <c r="TE58" s="17"/>
      <c r="TF58" s="17"/>
      <c r="TG58" s="17"/>
      <c r="TH58" s="17"/>
      <c r="TI58" s="17"/>
      <c r="TJ58" s="17"/>
      <c r="TK58" s="17"/>
      <c r="TL58" s="17"/>
      <c r="TM58" s="17"/>
      <c r="TN58" s="17"/>
      <c r="TO58" s="17"/>
      <c r="TP58" s="17"/>
      <c r="TQ58" s="17"/>
      <c r="TR58" s="17"/>
      <c r="TS58" s="17"/>
      <c r="TT58" s="17"/>
      <c r="TU58" s="17"/>
      <c r="TV58" s="17"/>
      <c r="TW58" s="17"/>
      <c r="TX58" s="17"/>
      <c r="TY58" s="17"/>
      <c r="TZ58" s="17"/>
      <c r="UA58" s="17"/>
      <c r="UB58" s="17"/>
      <c r="UC58" s="17"/>
      <c r="UD58" s="17"/>
      <c r="UE58" s="17"/>
      <c r="UF58" s="17"/>
      <c r="UG58" s="17"/>
      <c r="UH58" s="17"/>
      <c r="UI58" s="17"/>
      <c r="UJ58" s="17"/>
      <c r="UK58" s="17"/>
      <c r="UL58" s="17"/>
      <c r="UM58" s="17"/>
      <c r="UN58" s="17"/>
      <c r="UO58" s="17"/>
      <c r="UP58" s="17"/>
      <c r="UQ58" s="17"/>
      <c r="UR58" s="17"/>
      <c r="US58" s="17"/>
      <c r="UT58" s="17"/>
      <c r="UU58" s="17"/>
      <c r="UV58" s="17"/>
      <c r="UW58" s="17"/>
      <c r="UX58" s="17"/>
      <c r="UY58" s="17"/>
      <c r="UZ58" s="17"/>
      <c r="VA58" s="17"/>
      <c r="VB58" s="17"/>
      <c r="VC58" s="17"/>
      <c r="VD58" s="17"/>
      <c r="VE58" s="17"/>
      <c r="VF58" s="17"/>
      <c r="VG58" s="17"/>
      <c r="VH58" s="17"/>
      <c r="VI58" s="17"/>
      <c r="VJ58" s="17"/>
      <c r="VK58" s="17"/>
      <c r="VL58" s="17"/>
      <c r="VM58" s="17"/>
      <c r="VN58" s="17"/>
      <c r="VO58" s="17"/>
      <c r="VP58" s="17"/>
      <c r="VQ58" s="17"/>
      <c r="VR58" s="17"/>
      <c r="VS58" s="17"/>
      <c r="VT58" s="17"/>
      <c r="VU58" s="17"/>
      <c r="VV58" s="17"/>
      <c r="VW58" s="17"/>
      <c r="VX58" s="17"/>
      <c r="VY58" s="17"/>
      <c r="VZ58" s="17"/>
      <c r="WA58" s="17"/>
      <c r="WB58" s="17"/>
      <c r="WC58" s="17"/>
      <c r="WD58" s="17"/>
      <c r="WE58" s="17"/>
      <c r="WF58" s="17"/>
      <c r="WG58" s="17"/>
      <c r="WH58" s="17"/>
      <c r="WI58" s="17"/>
      <c r="WJ58" s="17"/>
      <c r="WK58" s="17"/>
      <c r="WL58" s="17"/>
      <c r="WM58" s="17"/>
      <c r="WN58" s="17"/>
      <c r="WO58" s="17"/>
      <c r="WP58" s="17"/>
      <c r="WQ58" s="17"/>
      <c r="WR58" s="17"/>
      <c r="WS58" s="17"/>
      <c r="WT58" s="17"/>
      <c r="WU58" s="17"/>
      <c r="WV58" s="17"/>
      <c r="WW58" s="17"/>
      <c r="WX58" s="17"/>
      <c r="WY58" s="17"/>
      <c r="WZ58" s="17"/>
      <c r="XA58" s="17"/>
      <c r="XB58" s="17"/>
      <c r="XC58" s="17"/>
      <c r="XD58" s="17"/>
      <c r="XE58" s="17"/>
      <c r="XF58" s="17"/>
      <c r="XG58" s="17"/>
      <c r="XH58" s="17"/>
      <c r="XI58" s="17"/>
      <c r="XJ58" s="17"/>
      <c r="XK58" s="17"/>
      <c r="XL58" s="17"/>
      <c r="XM58" s="17"/>
      <c r="XN58" s="17"/>
      <c r="XO58" s="17"/>
      <c r="XP58" s="17"/>
      <c r="XQ58" s="17"/>
      <c r="XR58" s="17"/>
      <c r="XS58" s="17"/>
      <c r="XT58" s="17"/>
      <c r="XU58" s="17"/>
      <c r="XV58" s="17"/>
      <c r="XW58" s="17"/>
      <c r="XX58" s="17"/>
      <c r="XY58" s="17"/>
      <c r="XZ58" s="17"/>
      <c r="YA58" s="17"/>
      <c r="YB58" s="17"/>
      <c r="YC58" s="17"/>
      <c r="YD58" s="17"/>
      <c r="YE58" s="17"/>
      <c r="YF58" s="17"/>
      <c r="YG58" s="17"/>
      <c r="YH58" s="17"/>
      <c r="YI58" s="17"/>
      <c r="YJ58" s="17"/>
      <c r="YK58" s="17"/>
      <c r="YL58" s="17"/>
      <c r="YM58" s="17"/>
      <c r="YN58" s="17"/>
      <c r="YO58" s="17"/>
      <c r="YP58" s="17"/>
      <c r="YQ58" s="17"/>
      <c r="YR58" s="17"/>
      <c r="YS58" s="17"/>
      <c r="YT58" s="17"/>
      <c r="YU58" s="17"/>
      <c r="YV58" s="17"/>
      <c r="YW58" s="17"/>
      <c r="YX58" s="17"/>
      <c r="YY58" s="17"/>
      <c r="YZ58" s="17"/>
      <c r="ZA58" s="17"/>
      <c r="ZB58" s="17"/>
      <c r="ZC58" s="17"/>
      <c r="ZD58" s="17"/>
      <c r="ZE58" s="17"/>
      <c r="ZF58" s="17"/>
      <c r="ZG58" s="17"/>
      <c r="ZH58" s="17"/>
      <c r="ZI58" s="17"/>
      <c r="ZJ58" s="17"/>
      <c r="ZK58" s="17"/>
      <c r="ZL58" s="17"/>
      <c r="ZM58" s="17"/>
      <c r="ZN58" s="17"/>
      <c r="ZO58" s="17"/>
      <c r="ZP58" s="17"/>
      <c r="ZQ58" s="17"/>
      <c r="ZR58" s="17"/>
      <c r="ZS58" s="17"/>
      <c r="ZT58" s="17"/>
      <c r="ZU58" s="17"/>
      <c r="ZV58" s="17"/>
      <c r="ZW58" s="17"/>
      <c r="ZX58" s="17"/>
      <c r="ZY58" s="17"/>
      <c r="ZZ58" s="17"/>
      <c r="AAA58" s="17"/>
      <c r="AAB58" s="17"/>
      <c r="AAC58" s="17"/>
      <c r="AAD58" s="17"/>
      <c r="AAE58" s="17"/>
      <c r="AAF58" s="17"/>
      <c r="AAG58" s="17"/>
      <c r="AAH58" s="17"/>
      <c r="AAI58" s="17"/>
      <c r="AAJ58" s="17"/>
      <c r="AAK58" s="17"/>
      <c r="AAL58" s="17"/>
      <c r="AAM58" s="17"/>
      <c r="AAN58" s="17"/>
      <c r="AAO58" s="17"/>
      <c r="AAP58" s="17"/>
      <c r="AAQ58" s="17"/>
      <c r="AAR58" s="17"/>
      <c r="AAS58" s="17"/>
      <c r="AAT58" s="17"/>
      <c r="AAU58" s="17"/>
      <c r="AAV58" s="17"/>
      <c r="AAW58" s="17"/>
      <c r="AAX58" s="17"/>
      <c r="AAY58" s="17"/>
      <c r="AAZ58" s="17"/>
      <c r="ABA58" s="17"/>
      <c r="ABB58" s="17"/>
      <c r="ABC58" s="17"/>
      <c r="ABD58" s="17"/>
      <c r="ABE58" s="17"/>
      <c r="ABF58" s="17"/>
      <c r="ABG58" s="17"/>
      <c r="ABH58" s="17"/>
      <c r="ABI58" s="17"/>
      <c r="ABJ58" s="17"/>
      <c r="ABK58" s="17"/>
      <c r="ABL58" s="17"/>
      <c r="ABM58" s="17"/>
      <c r="ABN58" s="17"/>
      <c r="ABO58" s="17"/>
      <c r="ABP58" s="17"/>
      <c r="ABQ58" s="17"/>
      <c r="ABR58" s="17"/>
      <c r="ABS58" s="17"/>
      <c r="ABT58" s="17"/>
      <c r="ABU58" s="17"/>
      <c r="ABV58" s="17"/>
      <c r="ABW58" s="17"/>
      <c r="ABX58" s="17"/>
      <c r="ABY58" s="17"/>
      <c r="ABZ58" s="17"/>
      <c r="ACA58" s="17"/>
      <c r="ACB58" s="17"/>
      <c r="ACC58" s="17"/>
      <c r="ACD58" s="17"/>
      <c r="ACE58" s="17"/>
      <c r="ACF58" s="17"/>
      <c r="ACG58" s="17"/>
      <c r="ACH58" s="17"/>
      <c r="ACI58" s="17"/>
      <c r="ACJ58" s="17"/>
      <c r="ACK58" s="17"/>
      <c r="ACL58" s="17"/>
      <c r="ACM58" s="17"/>
      <c r="ACN58" s="17"/>
      <c r="ACO58" s="17"/>
      <c r="ACP58" s="17"/>
      <c r="ACQ58" s="17"/>
      <c r="ACR58" s="17"/>
      <c r="ACS58" s="17"/>
      <c r="ACT58" s="17"/>
      <c r="ACU58" s="17"/>
      <c r="ACV58" s="17"/>
      <c r="ACW58" s="17"/>
      <c r="ACX58" s="17"/>
      <c r="ACY58" s="17"/>
      <c r="ACZ58" s="17"/>
      <c r="ADA58" s="17"/>
      <c r="ADB58" s="17"/>
      <c r="ADC58" s="17"/>
      <c r="ADD58" s="17"/>
      <c r="ADE58" s="17"/>
      <c r="ADF58" s="17"/>
      <c r="ADG58" s="17"/>
      <c r="ADH58" s="17"/>
      <c r="ADI58" s="17"/>
      <c r="ADJ58" s="17"/>
      <c r="ADK58" s="17"/>
      <c r="ADL58" s="17"/>
      <c r="ADM58" s="17"/>
      <c r="ADN58" s="17"/>
      <c r="ADO58" s="17"/>
      <c r="ADP58" s="17"/>
      <c r="ADQ58" s="17"/>
      <c r="ADR58" s="17"/>
      <c r="ADS58" s="17"/>
      <c r="ADT58" s="17"/>
      <c r="ADU58" s="17"/>
      <c r="ADV58" s="17"/>
      <c r="ADW58" s="17"/>
      <c r="ADX58" s="17"/>
      <c r="ADY58" s="17"/>
      <c r="ADZ58" s="17"/>
      <c r="AEA58" s="17"/>
      <c r="AEB58" s="17"/>
      <c r="AEC58" s="17"/>
      <c r="AED58" s="17"/>
      <c r="AEE58" s="17"/>
      <c r="AEF58" s="17"/>
      <c r="AEG58" s="17"/>
      <c r="AEH58" s="17"/>
      <c r="AEI58" s="17"/>
      <c r="AEJ58" s="17"/>
      <c r="AEK58" s="17"/>
      <c r="AEL58" s="17"/>
      <c r="AEM58" s="17"/>
      <c r="AEN58" s="17"/>
      <c r="AEO58" s="17"/>
      <c r="AEP58" s="17"/>
      <c r="AEQ58" s="17"/>
      <c r="AER58" s="17"/>
      <c r="AES58" s="17"/>
      <c r="AET58" s="17"/>
      <c r="AEU58" s="17"/>
      <c r="AEV58" s="17"/>
      <c r="AEW58" s="17"/>
      <c r="AEX58" s="17"/>
      <c r="AEY58" s="17"/>
      <c r="AEZ58" s="17"/>
      <c r="AFA58" s="17"/>
      <c r="AFB58" s="17"/>
      <c r="AFC58" s="17"/>
      <c r="AFD58" s="17"/>
      <c r="AFE58" s="17"/>
      <c r="AFF58" s="17"/>
      <c r="AFG58" s="17"/>
      <c r="AFH58" s="17"/>
      <c r="AFI58" s="17"/>
      <c r="AFJ58" s="17"/>
      <c r="AFK58" s="17"/>
      <c r="AFL58" s="17"/>
      <c r="AFM58" s="17"/>
      <c r="AFN58" s="17"/>
      <c r="AFO58" s="17"/>
      <c r="AFP58" s="17"/>
      <c r="AFQ58" s="17"/>
      <c r="AFR58" s="17"/>
      <c r="AFS58" s="17"/>
      <c r="AFT58" s="17"/>
      <c r="AFU58" s="17"/>
      <c r="AFV58" s="17"/>
      <c r="AFW58" s="17"/>
      <c r="AFX58" s="17"/>
      <c r="AFY58" s="17"/>
      <c r="AFZ58" s="17"/>
      <c r="AGA58" s="17"/>
      <c r="AGB58" s="17"/>
      <c r="AGC58" s="17"/>
      <c r="AGD58" s="17"/>
      <c r="AGE58" s="17"/>
      <c r="AGF58" s="17"/>
      <c r="AGG58" s="17"/>
      <c r="AGH58" s="17"/>
      <c r="AGI58" s="17"/>
      <c r="AGJ58" s="17"/>
      <c r="AGK58" s="17"/>
      <c r="AGL58" s="17"/>
      <c r="AGM58" s="17"/>
      <c r="AGN58" s="17"/>
      <c r="AGO58" s="17"/>
      <c r="AGP58" s="17"/>
      <c r="AGQ58" s="17"/>
      <c r="AGR58" s="17"/>
      <c r="AGS58" s="17"/>
      <c r="AGT58" s="17"/>
      <c r="AGU58" s="17"/>
      <c r="AGV58" s="17"/>
      <c r="AGW58" s="17"/>
      <c r="AGX58" s="17"/>
      <c r="AGY58" s="17"/>
      <c r="AGZ58" s="17"/>
      <c r="AHA58" s="17"/>
      <c r="AHB58" s="17"/>
      <c r="AHC58" s="17"/>
      <c r="AHD58" s="17"/>
      <c r="AHE58" s="17"/>
      <c r="AHF58" s="17"/>
      <c r="AHG58" s="17"/>
      <c r="AHH58" s="17"/>
      <c r="AHI58" s="17"/>
      <c r="AHJ58" s="17"/>
      <c r="AHK58" s="17"/>
      <c r="AHL58" s="17"/>
      <c r="AHM58" s="17"/>
      <c r="AHN58" s="17"/>
      <c r="AHO58" s="17"/>
      <c r="AHP58" s="17"/>
      <c r="AHQ58" s="17"/>
      <c r="AHR58" s="17"/>
      <c r="AHS58" s="17"/>
      <c r="AHT58" s="17"/>
      <c r="AHU58" s="17"/>
      <c r="AHV58" s="17"/>
      <c r="AHW58" s="17"/>
      <c r="AHX58" s="17"/>
      <c r="AHY58" s="17"/>
      <c r="AHZ58" s="17"/>
      <c r="AIA58" s="17"/>
      <c r="AIB58" s="17"/>
      <c r="AIC58" s="17"/>
      <c r="AID58" s="17"/>
      <c r="AIE58" s="17"/>
      <c r="AIF58" s="17"/>
      <c r="AIG58" s="17"/>
      <c r="AIH58" s="17"/>
      <c r="AII58" s="17"/>
      <c r="AIJ58" s="17"/>
      <c r="AIK58" s="17"/>
      <c r="AIL58" s="17"/>
      <c r="AIM58" s="17"/>
      <c r="AIN58" s="17"/>
      <c r="AIO58" s="17"/>
      <c r="AIP58" s="17"/>
      <c r="AIQ58" s="17"/>
      <c r="AIR58" s="17"/>
      <c r="AIS58" s="17"/>
      <c r="AIT58" s="17"/>
      <c r="AIU58" s="17"/>
      <c r="AIV58" s="17"/>
      <c r="AIW58" s="17"/>
      <c r="AIX58" s="17"/>
      <c r="AIY58" s="17"/>
      <c r="AIZ58" s="17"/>
      <c r="AJA58" s="17"/>
      <c r="AJB58" s="17"/>
      <c r="AJC58" s="17"/>
      <c r="AJD58" s="17"/>
      <c r="AJE58" s="17"/>
      <c r="AJF58" s="17"/>
      <c r="AJG58" s="17"/>
      <c r="AJH58" s="17"/>
      <c r="AJI58" s="17"/>
      <c r="AJJ58" s="17"/>
      <c r="AJK58" s="17"/>
      <c r="AJL58" s="17"/>
      <c r="AJM58" s="17"/>
      <c r="AJN58" s="17"/>
      <c r="AJO58" s="17"/>
      <c r="AJP58" s="17"/>
      <c r="AJQ58" s="17"/>
      <c r="AJR58" s="17"/>
      <c r="AJS58" s="17"/>
      <c r="AJT58" s="17"/>
      <c r="AJU58" s="17"/>
      <c r="AJV58" s="17"/>
      <c r="AJW58" s="17"/>
      <c r="AJX58" s="17"/>
      <c r="AJY58" s="17"/>
      <c r="AJZ58" s="17"/>
      <c r="AKA58" s="17"/>
      <c r="AKB58" s="17"/>
      <c r="AKC58" s="17"/>
      <c r="AKD58" s="17"/>
      <c r="AKE58" s="17"/>
      <c r="AKF58" s="17"/>
      <c r="AKG58" s="17"/>
      <c r="AKH58" s="17"/>
      <c r="AKI58" s="17"/>
      <c r="AKJ58" s="17"/>
      <c r="AKK58" s="17"/>
      <c r="AKL58" s="17"/>
      <c r="AKM58" s="17"/>
      <c r="AKN58" s="17"/>
      <c r="AKO58" s="17"/>
      <c r="AKP58" s="17"/>
      <c r="AKQ58" s="17"/>
      <c r="AKR58" s="17"/>
      <c r="AKS58" s="17"/>
      <c r="AKT58" s="17"/>
      <c r="AKU58" s="17"/>
      <c r="AKV58" s="17"/>
      <c r="AKW58" s="17"/>
      <c r="AKX58" s="17"/>
      <c r="AKY58" s="17"/>
      <c r="AKZ58" s="17"/>
      <c r="ALA58" s="17"/>
      <c r="ALB58" s="17"/>
      <c r="ALC58" s="17"/>
      <c r="ALD58" s="17"/>
      <c r="ALE58" s="17"/>
      <c r="ALF58" s="17"/>
      <c r="ALG58" s="17"/>
      <c r="ALH58" s="17"/>
      <c r="ALI58" s="17"/>
      <c r="ALJ58" s="17"/>
      <c r="ALK58" s="17"/>
      <c r="ALL58" s="17"/>
      <c r="ALM58" s="17"/>
      <c r="ALN58" s="17"/>
      <c r="ALO58" s="17"/>
      <c r="ALP58" s="17"/>
      <c r="ALQ58" s="17"/>
      <c r="ALR58" s="17"/>
      <c r="ALS58" s="17"/>
      <c r="ALT58" s="17"/>
      <c r="ALU58" s="17"/>
      <c r="ALV58" s="17"/>
      <c r="ALW58" s="17"/>
      <c r="ALX58" s="17"/>
      <c r="ALY58" s="17"/>
      <c r="ALZ58" s="17"/>
      <c r="AMA58" s="17"/>
      <c r="AMB58" s="17"/>
      <c r="AMC58" s="17"/>
      <c r="AMD58" s="17"/>
      <c r="AME58" s="17"/>
      <c r="AMF58" s="17"/>
      <c r="AMG58" s="17"/>
    </row>
    <row r="59" spans="1:1021" ht="15.75" customHeight="1">
      <c r="A59" s="17"/>
      <c r="B59" s="343" t="s">
        <v>317</v>
      </c>
      <c r="C59" s="344"/>
      <c r="D59" s="344"/>
      <c r="E59" s="344"/>
      <c r="F59" s="344"/>
      <c r="G59" s="344"/>
      <c r="H59" s="344"/>
      <c r="I59" s="344"/>
      <c r="J59" s="344"/>
      <c r="K59" s="344"/>
      <c r="L59" s="36">
        <f>SUM(L50:L58)</f>
        <v>42.930000000000007</v>
      </c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  <c r="IV59" s="17"/>
      <c r="IW59" s="17"/>
      <c r="IX59" s="17"/>
      <c r="IY59" s="17"/>
      <c r="IZ59" s="17"/>
      <c r="JA59" s="17"/>
      <c r="JB59" s="17"/>
      <c r="JC59" s="17"/>
      <c r="JD59" s="17"/>
      <c r="JE59" s="17"/>
      <c r="JF59" s="17"/>
      <c r="JG59" s="17"/>
      <c r="JH59" s="17"/>
      <c r="JI59" s="17"/>
      <c r="JJ59" s="17"/>
      <c r="JK59" s="17"/>
      <c r="JL59" s="17"/>
      <c r="JM59" s="17"/>
      <c r="JN59" s="17"/>
      <c r="JO59" s="17"/>
      <c r="JP59" s="17"/>
      <c r="JQ59" s="17"/>
      <c r="JR59" s="17"/>
      <c r="JS59" s="17"/>
      <c r="JT59" s="17"/>
      <c r="JU59" s="17"/>
      <c r="JV59" s="17"/>
      <c r="JW59" s="17"/>
      <c r="JX59" s="17"/>
      <c r="JY59" s="17"/>
      <c r="JZ59" s="17"/>
      <c r="KA59" s="17"/>
      <c r="KB59" s="17"/>
      <c r="KC59" s="17"/>
      <c r="KD59" s="17"/>
      <c r="KE59" s="17"/>
      <c r="KF59" s="17"/>
      <c r="KG59" s="17"/>
      <c r="KH59" s="17"/>
      <c r="KI59" s="17"/>
      <c r="KJ59" s="17"/>
      <c r="KK59" s="17"/>
      <c r="KL59" s="17"/>
      <c r="KM59" s="17"/>
      <c r="KN59" s="17"/>
      <c r="KO59" s="17"/>
      <c r="KP59" s="17"/>
      <c r="KQ59" s="17"/>
      <c r="KR59" s="17"/>
      <c r="KS59" s="17"/>
      <c r="KT59" s="17"/>
      <c r="KU59" s="17"/>
      <c r="KV59" s="17"/>
      <c r="KW59" s="17"/>
      <c r="KX59" s="17"/>
      <c r="KY59" s="17"/>
      <c r="KZ59" s="17"/>
      <c r="LA59" s="17"/>
      <c r="LB59" s="17"/>
      <c r="LC59" s="17"/>
      <c r="LD59" s="17"/>
      <c r="LE59" s="17"/>
      <c r="LF59" s="17"/>
      <c r="LG59" s="17"/>
      <c r="LH59" s="17"/>
      <c r="LI59" s="17"/>
      <c r="LJ59" s="17"/>
      <c r="LK59" s="17"/>
      <c r="LL59" s="17"/>
      <c r="LM59" s="17"/>
      <c r="LN59" s="17"/>
      <c r="LO59" s="17"/>
      <c r="LP59" s="17"/>
      <c r="LQ59" s="17"/>
      <c r="LR59" s="17"/>
      <c r="LS59" s="17"/>
      <c r="LT59" s="17"/>
      <c r="LU59" s="17"/>
      <c r="LV59" s="17"/>
      <c r="LW59" s="17"/>
      <c r="LX59" s="17"/>
      <c r="LY59" s="17"/>
      <c r="LZ59" s="17"/>
      <c r="MA59" s="17"/>
      <c r="MB59" s="17"/>
      <c r="MC59" s="17"/>
      <c r="MD59" s="17"/>
      <c r="ME59" s="17"/>
      <c r="MF59" s="17"/>
      <c r="MG59" s="17"/>
      <c r="MH59" s="17"/>
      <c r="MI59" s="17"/>
      <c r="MJ59" s="17"/>
      <c r="MK59" s="17"/>
      <c r="ML59" s="17"/>
      <c r="MM59" s="17"/>
      <c r="MN59" s="17"/>
      <c r="MO59" s="17"/>
      <c r="MP59" s="17"/>
      <c r="MQ59" s="17"/>
      <c r="MR59" s="17"/>
      <c r="MS59" s="17"/>
      <c r="MT59" s="17"/>
      <c r="MU59" s="17"/>
      <c r="MV59" s="17"/>
      <c r="MW59" s="17"/>
      <c r="MX59" s="17"/>
      <c r="MY59" s="17"/>
      <c r="MZ59" s="17"/>
      <c r="NA59" s="17"/>
      <c r="NB59" s="17"/>
      <c r="NC59" s="17"/>
      <c r="ND59" s="17"/>
      <c r="NE59" s="17"/>
      <c r="NF59" s="17"/>
      <c r="NG59" s="17"/>
      <c r="NH59" s="17"/>
      <c r="NI59" s="17"/>
      <c r="NJ59" s="17"/>
      <c r="NK59" s="17"/>
      <c r="NL59" s="17"/>
      <c r="NM59" s="17"/>
      <c r="NN59" s="17"/>
      <c r="NO59" s="17"/>
      <c r="NP59" s="17"/>
      <c r="NQ59" s="17"/>
      <c r="NR59" s="17"/>
      <c r="NS59" s="17"/>
      <c r="NT59" s="17"/>
      <c r="NU59" s="17"/>
      <c r="NV59" s="17"/>
      <c r="NW59" s="17"/>
      <c r="NX59" s="17"/>
      <c r="NY59" s="17"/>
      <c r="NZ59" s="17"/>
      <c r="OA59" s="17"/>
      <c r="OB59" s="17"/>
      <c r="OC59" s="17"/>
      <c r="OD59" s="17"/>
      <c r="OE59" s="17"/>
      <c r="OF59" s="17"/>
      <c r="OG59" s="17"/>
      <c r="OH59" s="17"/>
      <c r="OI59" s="17"/>
      <c r="OJ59" s="17"/>
      <c r="OK59" s="17"/>
      <c r="OL59" s="17"/>
      <c r="OM59" s="17"/>
      <c r="ON59" s="17"/>
      <c r="OO59" s="17"/>
      <c r="OP59" s="17"/>
      <c r="OQ59" s="17"/>
      <c r="OR59" s="17"/>
      <c r="OS59" s="17"/>
      <c r="OT59" s="17"/>
      <c r="OU59" s="17"/>
      <c r="OV59" s="17"/>
      <c r="OW59" s="17"/>
      <c r="OX59" s="17"/>
      <c r="OY59" s="17"/>
      <c r="OZ59" s="17"/>
      <c r="PA59" s="17"/>
      <c r="PB59" s="17"/>
      <c r="PC59" s="17"/>
      <c r="PD59" s="17"/>
      <c r="PE59" s="17"/>
      <c r="PF59" s="17"/>
      <c r="PG59" s="17"/>
      <c r="PH59" s="17"/>
      <c r="PI59" s="17"/>
      <c r="PJ59" s="17"/>
      <c r="PK59" s="17"/>
      <c r="PL59" s="17"/>
      <c r="PM59" s="17"/>
      <c r="PN59" s="17"/>
      <c r="PO59" s="17"/>
      <c r="PP59" s="17"/>
      <c r="PQ59" s="17"/>
      <c r="PR59" s="17"/>
      <c r="PS59" s="17"/>
      <c r="PT59" s="17"/>
      <c r="PU59" s="17"/>
      <c r="PV59" s="17"/>
      <c r="PW59" s="17"/>
      <c r="PX59" s="17"/>
      <c r="PY59" s="17"/>
      <c r="PZ59" s="17"/>
      <c r="QA59" s="17"/>
      <c r="QB59" s="17"/>
      <c r="QC59" s="17"/>
      <c r="QD59" s="17"/>
      <c r="QE59" s="17"/>
      <c r="QF59" s="17"/>
      <c r="QG59" s="17"/>
      <c r="QH59" s="17"/>
      <c r="QI59" s="17"/>
      <c r="QJ59" s="17"/>
      <c r="QK59" s="17"/>
      <c r="QL59" s="17"/>
      <c r="QM59" s="17"/>
      <c r="QN59" s="17"/>
      <c r="QO59" s="17"/>
      <c r="QP59" s="17"/>
      <c r="QQ59" s="17"/>
      <c r="QR59" s="17"/>
      <c r="QS59" s="17"/>
      <c r="QT59" s="17"/>
      <c r="QU59" s="17"/>
      <c r="QV59" s="17"/>
      <c r="QW59" s="17"/>
      <c r="QX59" s="17"/>
      <c r="QY59" s="17"/>
      <c r="QZ59" s="17"/>
      <c r="RA59" s="17"/>
      <c r="RB59" s="17"/>
      <c r="RC59" s="17"/>
      <c r="RD59" s="17"/>
      <c r="RE59" s="17"/>
      <c r="RF59" s="17"/>
      <c r="RG59" s="17"/>
      <c r="RH59" s="17"/>
      <c r="RI59" s="17"/>
      <c r="RJ59" s="17"/>
      <c r="RK59" s="17"/>
      <c r="RL59" s="17"/>
      <c r="RM59" s="17"/>
      <c r="RN59" s="17"/>
      <c r="RO59" s="17"/>
      <c r="RP59" s="17"/>
      <c r="RQ59" s="17"/>
      <c r="RR59" s="17"/>
      <c r="RS59" s="17"/>
      <c r="RT59" s="17"/>
      <c r="RU59" s="17"/>
      <c r="RV59" s="17"/>
      <c r="RW59" s="17"/>
      <c r="RX59" s="17"/>
      <c r="RY59" s="17"/>
      <c r="RZ59" s="17"/>
      <c r="SA59" s="17"/>
      <c r="SB59" s="17"/>
      <c r="SC59" s="17"/>
      <c r="SD59" s="17"/>
      <c r="SE59" s="17"/>
      <c r="SF59" s="17"/>
      <c r="SG59" s="17"/>
      <c r="SH59" s="17"/>
      <c r="SI59" s="17"/>
      <c r="SJ59" s="17"/>
      <c r="SK59" s="17"/>
      <c r="SL59" s="17"/>
      <c r="SM59" s="17"/>
      <c r="SN59" s="17"/>
      <c r="SO59" s="17"/>
      <c r="SP59" s="17"/>
      <c r="SQ59" s="17"/>
      <c r="SR59" s="17"/>
      <c r="SS59" s="17"/>
      <c r="ST59" s="17"/>
      <c r="SU59" s="17"/>
      <c r="SV59" s="17"/>
      <c r="SW59" s="17"/>
      <c r="SX59" s="17"/>
      <c r="SY59" s="17"/>
      <c r="SZ59" s="17"/>
      <c r="TA59" s="17"/>
      <c r="TB59" s="17"/>
      <c r="TC59" s="17"/>
      <c r="TD59" s="17"/>
      <c r="TE59" s="17"/>
      <c r="TF59" s="17"/>
      <c r="TG59" s="17"/>
      <c r="TH59" s="17"/>
      <c r="TI59" s="17"/>
      <c r="TJ59" s="17"/>
      <c r="TK59" s="17"/>
      <c r="TL59" s="17"/>
      <c r="TM59" s="17"/>
      <c r="TN59" s="17"/>
      <c r="TO59" s="17"/>
      <c r="TP59" s="17"/>
      <c r="TQ59" s="17"/>
      <c r="TR59" s="17"/>
      <c r="TS59" s="17"/>
      <c r="TT59" s="17"/>
      <c r="TU59" s="17"/>
      <c r="TV59" s="17"/>
      <c r="TW59" s="17"/>
      <c r="TX59" s="17"/>
      <c r="TY59" s="17"/>
      <c r="TZ59" s="17"/>
      <c r="UA59" s="17"/>
      <c r="UB59" s="17"/>
      <c r="UC59" s="17"/>
      <c r="UD59" s="17"/>
      <c r="UE59" s="17"/>
      <c r="UF59" s="17"/>
      <c r="UG59" s="17"/>
      <c r="UH59" s="17"/>
      <c r="UI59" s="17"/>
      <c r="UJ59" s="17"/>
      <c r="UK59" s="17"/>
      <c r="UL59" s="17"/>
      <c r="UM59" s="17"/>
      <c r="UN59" s="17"/>
      <c r="UO59" s="17"/>
      <c r="UP59" s="17"/>
      <c r="UQ59" s="17"/>
      <c r="UR59" s="17"/>
      <c r="US59" s="17"/>
      <c r="UT59" s="17"/>
      <c r="UU59" s="17"/>
      <c r="UV59" s="17"/>
      <c r="UW59" s="17"/>
      <c r="UX59" s="17"/>
      <c r="UY59" s="17"/>
      <c r="UZ59" s="17"/>
      <c r="VA59" s="17"/>
      <c r="VB59" s="17"/>
      <c r="VC59" s="17"/>
      <c r="VD59" s="17"/>
      <c r="VE59" s="17"/>
      <c r="VF59" s="17"/>
      <c r="VG59" s="17"/>
      <c r="VH59" s="17"/>
      <c r="VI59" s="17"/>
      <c r="VJ59" s="17"/>
      <c r="VK59" s="17"/>
      <c r="VL59" s="17"/>
      <c r="VM59" s="17"/>
      <c r="VN59" s="17"/>
      <c r="VO59" s="17"/>
      <c r="VP59" s="17"/>
      <c r="VQ59" s="17"/>
      <c r="VR59" s="17"/>
      <c r="VS59" s="17"/>
      <c r="VT59" s="17"/>
      <c r="VU59" s="17"/>
      <c r="VV59" s="17"/>
      <c r="VW59" s="17"/>
      <c r="VX59" s="17"/>
      <c r="VY59" s="17"/>
      <c r="VZ59" s="17"/>
      <c r="WA59" s="17"/>
      <c r="WB59" s="17"/>
      <c r="WC59" s="17"/>
      <c r="WD59" s="17"/>
      <c r="WE59" s="17"/>
      <c r="WF59" s="17"/>
      <c r="WG59" s="17"/>
      <c r="WH59" s="17"/>
      <c r="WI59" s="17"/>
      <c r="WJ59" s="17"/>
      <c r="WK59" s="17"/>
      <c r="WL59" s="17"/>
      <c r="WM59" s="17"/>
      <c r="WN59" s="17"/>
      <c r="WO59" s="17"/>
      <c r="WP59" s="17"/>
      <c r="WQ59" s="17"/>
      <c r="WR59" s="17"/>
      <c r="WS59" s="17"/>
      <c r="WT59" s="17"/>
      <c r="WU59" s="17"/>
      <c r="WV59" s="17"/>
      <c r="WW59" s="17"/>
      <c r="WX59" s="17"/>
      <c r="WY59" s="17"/>
      <c r="WZ59" s="17"/>
      <c r="XA59" s="17"/>
      <c r="XB59" s="17"/>
      <c r="XC59" s="17"/>
      <c r="XD59" s="17"/>
      <c r="XE59" s="17"/>
      <c r="XF59" s="17"/>
      <c r="XG59" s="17"/>
      <c r="XH59" s="17"/>
      <c r="XI59" s="17"/>
      <c r="XJ59" s="17"/>
      <c r="XK59" s="17"/>
      <c r="XL59" s="17"/>
      <c r="XM59" s="17"/>
      <c r="XN59" s="17"/>
      <c r="XO59" s="17"/>
      <c r="XP59" s="17"/>
      <c r="XQ59" s="17"/>
      <c r="XR59" s="17"/>
      <c r="XS59" s="17"/>
      <c r="XT59" s="17"/>
      <c r="XU59" s="17"/>
      <c r="XV59" s="17"/>
      <c r="XW59" s="17"/>
      <c r="XX59" s="17"/>
      <c r="XY59" s="17"/>
      <c r="XZ59" s="17"/>
      <c r="YA59" s="17"/>
      <c r="YB59" s="17"/>
      <c r="YC59" s="17"/>
      <c r="YD59" s="17"/>
      <c r="YE59" s="17"/>
      <c r="YF59" s="17"/>
      <c r="YG59" s="17"/>
      <c r="YH59" s="17"/>
      <c r="YI59" s="17"/>
      <c r="YJ59" s="17"/>
      <c r="YK59" s="17"/>
      <c r="YL59" s="17"/>
      <c r="YM59" s="17"/>
      <c r="YN59" s="17"/>
      <c r="YO59" s="17"/>
      <c r="YP59" s="17"/>
      <c r="YQ59" s="17"/>
      <c r="YR59" s="17"/>
      <c r="YS59" s="17"/>
      <c r="YT59" s="17"/>
      <c r="YU59" s="17"/>
      <c r="YV59" s="17"/>
      <c r="YW59" s="17"/>
      <c r="YX59" s="17"/>
      <c r="YY59" s="17"/>
      <c r="YZ59" s="17"/>
      <c r="ZA59" s="17"/>
      <c r="ZB59" s="17"/>
      <c r="ZC59" s="17"/>
      <c r="ZD59" s="17"/>
      <c r="ZE59" s="17"/>
      <c r="ZF59" s="17"/>
      <c r="ZG59" s="17"/>
      <c r="ZH59" s="17"/>
      <c r="ZI59" s="17"/>
      <c r="ZJ59" s="17"/>
      <c r="ZK59" s="17"/>
      <c r="ZL59" s="17"/>
      <c r="ZM59" s="17"/>
      <c r="ZN59" s="17"/>
      <c r="ZO59" s="17"/>
      <c r="ZP59" s="17"/>
      <c r="ZQ59" s="17"/>
      <c r="ZR59" s="17"/>
      <c r="ZS59" s="17"/>
      <c r="ZT59" s="17"/>
      <c r="ZU59" s="17"/>
      <c r="ZV59" s="17"/>
      <c r="ZW59" s="17"/>
      <c r="ZX59" s="17"/>
      <c r="ZY59" s="17"/>
      <c r="ZZ59" s="17"/>
      <c r="AAA59" s="17"/>
      <c r="AAB59" s="17"/>
      <c r="AAC59" s="17"/>
      <c r="AAD59" s="17"/>
      <c r="AAE59" s="17"/>
      <c r="AAF59" s="17"/>
      <c r="AAG59" s="17"/>
      <c r="AAH59" s="17"/>
      <c r="AAI59" s="17"/>
      <c r="AAJ59" s="17"/>
      <c r="AAK59" s="17"/>
      <c r="AAL59" s="17"/>
      <c r="AAM59" s="17"/>
      <c r="AAN59" s="17"/>
      <c r="AAO59" s="17"/>
      <c r="AAP59" s="17"/>
      <c r="AAQ59" s="17"/>
      <c r="AAR59" s="17"/>
      <c r="AAS59" s="17"/>
      <c r="AAT59" s="17"/>
      <c r="AAU59" s="17"/>
      <c r="AAV59" s="17"/>
      <c r="AAW59" s="17"/>
      <c r="AAX59" s="17"/>
      <c r="AAY59" s="17"/>
      <c r="AAZ59" s="17"/>
      <c r="ABA59" s="17"/>
      <c r="ABB59" s="17"/>
      <c r="ABC59" s="17"/>
      <c r="ABD59" s="17"/>
      <c r="ABE59" s="17"/>
      <c r="ABF59" s="17"/>
      <c r="ABG59" s="17"/>
      <c r="ABH59" s="17"/>
      <c r="ABI59" s="17"/>
      <c r="ABJ59" s="17"/>
      <c r="ABK59" s="17"/>
      <c r="ABL59" s="17"/>
      <c r="ABM59" s="17"/>
      <c r="ABN59" s="17"/>
      <c r="ABO59" s="17"/>
      <c r="ABP59" s="17"/>
      <c r="ABQ59" s="17"/>
      <c r="ABR59" s="17"/>
      <c r="ABS59" s="17"/>
      <c r="ABT59" s="17"/>
      <c r="ABU59" s="17"/>
      <c r="ABV59" s="17"/>
      <c r="ABW59" s="17"/>
      <c r="ABX59" s="17"/>
      <c r="ABY59" s="17"/>
      <c r="ABZ59" s="17"/>
      <c r="ACA59" s="17"/>
      <c r="ACB59" s="17"/>
      <c r="ACC59" s="17"/>
      <c r="ACD59" s="17"/>
      <c r="ACE59" s="17"/>
      <c r="ACF59" s="17"/>
      <c r="ACG59" s="17"/>
      <c r="ACH59" s="17"/>
      <c r="ACI59" s="17"/>
      <c r="ACJ59" s="17"/>
      <c r="ACK59" s="17"/>
      <c r="ACL59" s="17"/>
      <c r="ACM59" s="17"/>
      <c r="ACN59" s="17"/>
      <c r="ACO59" s="17"/>
      <c r="ACP59" s="17"/>
      <c r="ACQ59" s="17"/>
      <c r="ACR59" s="17"/>
      <c r="ACS59" s="17"/>
      <c r="ACT59" s="17"/>
      <c r="ACU59" s="17"/>
      <c r="ACV59" s="17"/>
      <c r="ACW59" s="17"/>
      <c r="ACX59" s="17"/>
      <c r="ACY59" s="17"/>
      <c r="ACZ59" s="17"/>
      <c r="ADA59" s="17"/>
      <c r="ADB59" s="17"/>
      <c r="ADC59" s="17"/>
      <c r="ADD59" s="17"/>
      <c r="ADE59" s="17"/>
      <c r="ADF59" s="17"/>
      <c r="ADG59" s="17"/>
      <c r="ADH59" s="17"/>
      <c r="ADI59" s="17"/>
      <c r="ADJ59" s="17"/>
      <c r="ADK59" s="17"/>
      <c r="ADL59" s="17"/>
      <c r="ADM59" s="17"/>
      <c r="ADN59" s="17"/>
      <c r="ADO59" s="17"/>
      <c r="ADP59" s="17"/>
      <c r="ADQ59" s="17"/>
      <c r="ADR59" s="17"/>
      <c r="ADS59" s="17"/>
      <c r="ADT59" s="17"/>
      <c r="ADU59" s="17"/>
      <c r="ADV59" s="17"/>
      <c r="ADW59" s="17"/>
      <c r="ADX59" s="17"/>
      <c r="ADY59" s="17"/>
      <c r="ADZ59" s="17"/>
      <c r="AEA59" s="17"/>
      <c r="AEB59" s="17"/>
      <c r="AEC59" s="17"/>
      <c r="AED59" s="17"/>
      <c r="AEE59" s="17"/>
      <c r="AEF59" s="17"/>
      <c r="AEG59" s="17"/>
      <c r="AEH59" s="17"/>
      <c r="AEI59" s="17"/>
      <c r="AEJ59" s="17"/>
      <c r="AEK59" s="17"/>
      <c r="AEL59" s="17"/>
      <c r="AEM59" s="17"/>
      <c r="AEN59" s="17"/>
      <c r="AEO59" s="17"/>
      <c r="AEP59" s="17"/>
      <c r="AEQ59" s="17"/>
      <c r="AER59" s="17"/>
      <c r="AES59" s="17"/>
      <c r="AET59" s="17"/>
      <c r="AEU59" s="17"/>
      <c r="AEV59" s="17"/>
      <c r="AEW59" s="17"/>
      <c r="AEX59" s="17"/>
      <c r="AEY59" s="17"/>
      <c r="AEZ59" s="17"/>
      <c r="AFA59" s="17"/>
      <c r="AFB59" s="17"/>
      <c r="AFC59" s="17"/>
      <c r="AFD59" s="17"/>
      <c r="AFE59" s="17"/>
      <c r="AFF59" s="17"/>
      <c r="AFG59" s="17"/>
      <c r="AFH59" s="17"/>
      <c r="AFI59" s="17"/>
      <c r="AFJ59" s="17"/>
      <c r="AFK59" s="17"/>
      <c r="AFL59" s="17"/>
      <c r="AFM59" s="17"/>
      <c r="AFN59" s="17"/>
      <c r="AFO59" s="17"/>
      <c r="AFP59" s="17"/>
      <c r="AFQ59" s="17"/>
      <c r="AFR59" s="17"/>
      <c r="AFS59" s="17"/>
      <c r="AFT59" s="17"/>
      <c r="AFU59" s="17"/>
      <c r="AFV59" s="17"/>
      <c r="AFW59" s="17"/>
      <c r="AFX59" s="17"/>
      <c r="AFY59" s="17"/>
      <c r="AFZ59" s="17"/>
      <c r="AGA59" s="17"/>
      <c r="AGB59" s="17"/>
      <c r="AGC59" s="17"/>
      <c r="AGD59" s="17"/>
      <c r="AGE59" s="17"/>
      <c r="AGF59" s="17"/>
      <c r="AGG59" s="17"/>
      <c r="AGH59" s="17"/>
      <c r="AGI59" s="17"/>
      <c r="AGJ59" s="17"/>
      <c r="AGK59" s="17"/>
      <c r="AGL59" s="17"/>
      <c r="AGM59" s="17"/>
      <c r="AGN59" s="17"/>
      <c r="AGO59" s="17"/>
      <c r="AGP59" s="17"/>
      <c r="AGQ59" s="17"/>
      <c r="AGR59" s="17"/>
      <c r="AGS59" s="17"/>
      <c r="AGT59" s="17"/>
      <c r="AGU59" s="17"/>
      <c r="AGV59" s="17"/>
      <c r="AGW59" s="17"/>
      <c r="AGX59" s="17"/>
      <c r="AGY59" s="17"/>
      <c r="AGZ59" s="17"/>
      <c r="AHA59" s="17"/>
      <c r="AHB59" s="17"/>
      <c r="AHC59" s="17"/>
      <c r="AHD59" s="17"/>
      <c r="AHE59" s="17"/>
      <c r="AHF59" s="17"/>
      <c r="AHG59" s="17"/>
      <c r="AHH59" s="17"/>
      <c r="AHI59" s="17"/>
      <c r="AHJ59" s="17"/>
      <c r="AHK59" s="17"/>
      <c r="AHL59" s="17"/>
      <c r="AHM59" s="17"/>
      <c r="AHN59" s="17"/>
      <c r="AHO59" s="17"/>
      <c r="AHP59" s="17"/>
      <c r="AHQ59" s="17"/>
      <c r="AHR59" s="17"/>
      <c r="AHS59" s="17"/>
      <c r="AHT59" s="17"/>
      <c r="AHU59" s="17"/>
      <c r="AHV59" s="17"/>
      <c r="AHW59" s="17"/>
      <c r="AHX59" s="17"/>
      <c r="AHY59" s="17"/>
      <c r="AHZ59" s="17"/>
      <c r="AIA59" s="17"/>
      <c r="AIB59" s="17"/>
      <c r="AIC59" s="17"/>
      <c r="AID59" s="17"/>
      <c r="AIE59" s="17"/>
      <c r="AIF59" s="17"/>
      <c r="AIG59" s="17"/>
      <c r="AIH59" s="17"/>
      <c r="AII59" s="17"/>
      <c r="AIJ59" s="17"/>
      <c r="AIK59" s="17"/>
      <c r="AIL59" s="17"/>
      <c r="AIM59" s="17"/>
      <c r="AIN59" s="17"/>
      <c r="AIO59" s="17"/>
      <c r="AIP59" s="17"/>
      <c r="AIQ59" s="17"/>
      <c r="AIR59" s="17"/>
      <c r="AIS59" s="17"/>
      <c r="AIT59" s="17"/>
      <c r="AIU59" s="17"/>
      <c r="AIV59" s="17"/>
      <c r="AIW59" s="17"/>
      <c r="AIX59" s="17"/>
      <c r="AIY59" s="17"/>
      <c r="AIZ59" s="17"/>
      <c r="AJA59" s="17"/>
      <c r="AJB59" s="17"/>
      <c r="AJC59" s="17"/>
      <c r="AJD59" s="17"/>
      <c r="AJE59" s="17"/>
      <c r="AJF59" s="17"/>
      <c r="AJG59" s="17"/>
      <c r="AJH59" s="17"/>
      <c r="AJI59" s="17"/>
      <c r="AJJ59" s="17"/>
      <c r="AJK59" s="17"/>
      <c r="AJL59" s="17"/>
      <c r="AJM59" s="17"/>
      <c r="AJN59" s="17"/>
      <c r="AJO59" s="17"/>
      <c r="AJP59" s="17"/>
      <c r="AJQ59" s="17"/>
      <c r="AJR59" s="17"/>
      <c r="AJS59" s="17"/>
      <c r="AJT59" s="17"/>
      <c r="AJU59" s="17"/>
      <c r="AJV59" s="17"/>
      <c r="AJW59" s="17"/>
      <c r="AJX59" s="17"/>
      <c r="AJY59" s="17"/>
      <c r="AJZ59" s="17"/>
      <c r="AKA59" s="17"/>
      <c r="AKB59" s="17"/>
      <c r="AKC59" s="17"/>
      <c r="AKD59" s="17"/>
      <c r="AKE59" s="17"/>
      <c r="AKF59" s="17"/>
      <c r="AKG59" s="17"/>
      <c r="AKH59" s="17"/>
      <c r="AKI59" s="17"/>
      <c r="AKJ59" s="17"/>
      <c r="AKK59" s="17"/>
      <c r="AKL59" s="17"/>
      <c r="AKM59" s="17"/>
      <c r="AKN59" s="17"/>
      <c r="AKO59" s="17"/>
      <c r="AKP59" s="17"/>
      <c r="AKQ59" s="17"/>
      <c r="AKR59" s="17"/>
      <c r="AKS59" s="17"/>
      <c r="AKT59" s="17"/>
      <c r="AKU59" s="17"/>
      <c r="AKV59" s="17"/>
      <c r="AKW59" s="17"/>
      <c r="AKX59" s="17"/>
      <c r="AKY59" s="17"/>
      <c r="AKZ59" s="17"/>
      <c r="ALA59" s="17"/>
      <c r="ALB59" s="17"/>
      <c r="ALC59" s="17"/>
      <c r="ALD59" s="17"/>
      <c r="ALE59" s="17"/>
      <c r="ALF59" s="17"/>
      <c r="ALG59" s="17"/>
      <c r="ALH59" s="17"/>
      <c r="ALI59" s="17"/>
      <c r="ALJ59" s="17"/>
      <c r="ALK59" s="17"/>
      <c r="ALL59" s="17"/>
      <c r="ALM59" s="17"/>
      <c r="ALN59" s="17"/>
      <c r="ALO59" s="17"/>
      <c r="ALP59" s="17"/>
      <c r="ALQ59" s="17"/>
      <c r="ALR59" s="17"/>
      <c r="ALS59" s="17"/>
      <c r="ALT59" s="17"/>
      <c r="ALU59" s="17"/>
      <c r="ALV59" s="17"/>
      <c r="ALW59" s="17"/>
      <c r="ALX59" s="17"/>
      <c r="ALY59" s="17"/>
      <c r="ALZ59" s="17"/>
      <c r="AMA59" s="17"/>
      <c r="AMB59" s="17"/>
      <c r="AMC59" s="17"/>
      <c r="AMD59" s="17"/>
      <c r="AME59" s="17"/>
      <c r="AMF59" s="17"/>
      <c r="AMG59" s="17"/>
    </row>
    <row r="62" spans="1:1021" ht="15.75">
      <c r="B62" s="342" t="s">
        <v>521</v>
      </c>
      <c r="C62" s="342"/>
      <c r="D62" s="342"/>
      <c r="E62" s="342"/>
      <c r="F62" s="342"/>
      <c r="G62" s="342"/>
      <c r="H62" s="342"/>
      <c r="I62" s="342"/>
      <c r="J62" s="342"/>
      <c r="K62" s="342"/>
      <c r="L62" s="342"/>
    </row>
    <row r="63" spans="1:1021" s="14" customFormat="1" ht="25.5" customHeight="1">
      <c r="B63" s="350" t="s">
        <v>415</v>
      </c>
      <c r="C63" s="350" t="s">
        <v>302</v>
      </c>
      <c r="D63" s="350" t="s">
        <v>303</v>
      </c>
      <c r="E63" s="350" t="s">
        <v>304</v>
      </c>
      <c r="F63" s="350" t="s">
        <v>305</v>
      </c>
      <c r="G63" s="350" t="s">
        <v>306</v>
      </c>
      <c r="H63" s="350" t="s">
        <v>307</v>
      </c>
      <c r="I63" s="350" t="s">
        <v>308</v>
      </c>
      <c r="J63" s="350" t="s">
        <v>309</v>
      </c>
      <c r="K63" s="350" t="s">
        <v>310</v>
      </c>
      <c r="L63" s="350" t="s">
        <v>311</v>
      </c>
      <c r="M63" s="24"/>
    </row>
    <row r="64" spans="1:1021" s="14" customFormat="1" ht="12.75">
      <c r="B64" s="350"/>
      <c r="C64" s="350"/>
      <c r="D64" s="350"/>
      <c r="E64" s="350"/>
      <c r="F64" s="350"/>
      <c r="G64" s="350"/>
      <c r="H64" s="350"/>
      <c r="I64" s="350"/>
      <c r="J64" s="350"/>
      <c r="K64" s="350"/>
      <c r="L64" s="350"/>
      <c r="M64" s="24"/>
    </row>
    <row r="65" spans="1:1021">
      <c r="A65" s="17"/>
      <c r="B65" s="19" t="s">
        <v>522</v>
      </c>
      <c r="C65" s="20" t="s">
        <v>31</v>
      </c>
      <c r="D65" s="21"/>
      <c r="E65" s="22"/>
      <c r="F65" s="21">
        <v>2.3199999999999998</v>
      </c>
      <c r="G65" s="22">
        <v>0.6</v>
      </c>
      <c r="H65" s="21"/>
      <c r="I65" s="22"/>
      <c r="J65" s="21"/>
      <c r="K65" s="25">
        <f>(F65*G65)/2</f>
        <v>0.69599999999999995</v>
      </c>
      <c r="L65" s="26">
        <f>K65</f>
        <v>0.69599999999999995</v>
      </c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  <c r="IW65" s="17"/>
      <c r="IX65" s="17"/>
      <c r="IY65" s="17"/>
      <c r="IZ65" s="17"/>
      <c r="JA65" s="17"/>
      <c r="JB65" s="17"/>
      <c r="JC65" s="17"/>
      <c r="JD65" s="17"/>
      <c r="JE65" s="17"/>
      <c r="JF65" s="17"/>
      <c r="JG65" s="17"/>
      <c r="JH65" s="17"/>
      <c r="JI65" s="17"/>
      <c r="JJ65" s="17"/>
      <c r="JK65" s="17"/>
      <c r="JL65" s="17"/>
      <c r="JM65" s="17"/>
      <c r="JN65" s="17"/>
      <c r="JO65" s="17"/>
      <c r="JP65" s="17"/>
      <c r="JQ65" s="17"/>
      <c r="JR65" s="17"/>
      <c r="JS65" s="17"/>
      <c r="JT65" s="17"/>
      <c r="JU65" s="17"/>
      <c r="JV65" s="17"/>
      <c r="JW65" s="17"/>
      <c r="JX65" s="17"/>
      <c r="JY65" s="17"/>
      <c r="JZ65" s="17"/>
      <c r="KA65" s="17"/>
      <c r="KB65" s="17"/>
      <c r="KC65" s="17"/>
      <c r="KD65" s="17"/>
      <c r="KE65" s="17"/>
      <c r="KF65" s="17"/>
      <c r="KG65" s="17"/>
      <c r="KH65" s="17"/>
      <c r="KI65" s="17"/>
      <c r="KJ65" s="17"/>
      <c r="KK65" s="17"/>
      <c r="KL65" s="17"/>
      <c r="KM65" s="17"/>
      <c r="KN65" s="17"/>
      <c r="KO65" s="17"/>
      <c r="KP65" s="17"/>
      <c r="KQ65" s="17"/>
      <c r="KR65" s="17"/>
      <c r="KS65" s="17"/>
      <c r="KT65" s="17"/>
      <c r="KU65" s="17"/>
      <c r="KV65" s="17"/>
      <c r="KW65" s="17"/>
      <c r="KX65" s="17"/>
      <c r="KY65" s="17"/>
      <c r="KZ65" s="17"/>
      <c r="LA65" s="17"/>
      <c r="LB65" s="17"/>
      <c r="LC65" s="17"/>
      <c r="LD65" s="17"/>
      <c r="LE65" s="17"/>
      <c r="LF65" s="17"/>
      <c r="LG65" s="17"/>
      <c r="LH65" s="17"/>
      <c r="LI65" s="17"/>
      <c r="LJ65" s="17"/>
      <c r="LK65" s="17"/>
      <c r="LL65" s="17"/>
      <c r="LM65" s="17"/>
      <c r="LN65" s="17"/>
      <c r="LO65" s="17"/>
      <c r="LP65" s="17"/>
      <c r="LQ65" s="17"/>
      <c r="LR65" s="17"/>
      <c r="LS65" s="17"/>
      <c r="LT65" s="17"/>
      <c r="LU65" s="17"/>
      <c r="LV65" s="17"/>
      <c r="LW65" s="17"/>
      <c r="LX65" s="17"/>
      <c r="LY65" s="17"/>
      <c r="LZ65" s="17"/>
      <c r="MA65" s="17"/>
      <c r="MB65" s="17"/>
      <c r="MC65" s="17"/>
      <c r="MD65" s="17"/>
      <c r="ME65" s="17"/>
      <c r="MF65" s="17"/>
      <c r="MG65" s="17"/>
      <c r="MH65" s="17"/>
      <c r="MI65" s="17"/>
      <c r="MJ65" s="17"/>
      <c r="MK65" s="17"/>
      <c r="ML65" s="17"/>
      <c r="MM65" s="17"/>
      <c r="MN65" s="17"/>
      <c r="MO65" s="17"/>
      <c r="MP65" s="17"/>
      <c r="MQ65" s="17"/>
      <c r="MR65" s="17"/>
      <c r="MS65" s="17"/>
      <c r="MT65" s="17"/>
      <c r="MU65" s="17"/>
      <c r="MV65" s="17"/>
      <c r="MW65" s="17"/>
      <c r="MX65" s="17"/>
      <c r="MY65" s="17"/>
      <c r="MZ65" s="17"/>
      <c r="NA65" s="17"/>
      <c r="NB65" s="17"/>
      <c r="NC65" s="17"/>
      <c r="ND65" s="17"/>
      <c r="NE65" s="17"/>
      <c r="NF65" s="17"/>
      <c r="NG65" s="17"/>
      <c r="NH65" s="17"/>
      <c r="NI65" s="17"/>
      <c r="NJ65" s="17"/>
      <c r="NK65" s="17"/>
      <c r="NL65" s="17"/>
      <c r="NM65" s="17"/>
      <c r="NN65" s="17"/>
      <c r="NO65" s="17"/>
      <c r="NP65" s="17"/>
      <c r="NQ65" s="17"/>
      <c r="NR65" s="17"/>
      <c r="NS65" s="17"/>
      <c r="NT65" s="17"/>
      <c r="NU65" s="17"/>
      <c r="NV65" s="17"/>
      <c r="NW65" s="17"/>
      <c r="NX65" s="17"/>
      <c r="NY65" s="17"/>
      <c r="NZ65" s="17"/>
      <c r="OA65" s="17"/>
      <c r="OB65" s="17"/>
      <c r="OC65" s="17"/>
      <c r="OD65" s="17"/>
      <c r="OE65" s="17"/>
      <c r="OF65" s="17"/>
      <c r="OG65" s="17"/>
      <c r="OH65" s="17"/>
      <c r="OI65" s="17"/>
      <c r="OJ65" s="17"/>
      <c r="OK65" s="17"/>
      <c r="OL65" s="17"/>
      <c r="OM65" s="17"/>
      <c r="ON65" s="17"/>
      <c r="OO65" s="17"/>
      <c r="OP65" s="17"/>
      <c r="OQ65" s="17"/>
      <c r="OR65" s="17"/>
      <c r="OS65" s="17"/>
      <c r="OT65" s="17"/>
      <c r="OU65" s="17"/>
      <c r="OV65" s="17"/>
      <c r="OW65" s="17"/>
      <c r="OX65" s="17"/>
      <c r="OY65" s="17"/>
      <c r="OZ65" s="17"/>
      <c r="PA65" s="17"/>
      <c r="PB65" s="17"/>
      <c r="PC65" s="17"/>
      <c r="PD65" s="17"/>
      <c r="PE65" s="17"/>
      <c r="PF65" s="17"/>
      <c r="PG65" s="17"/>
      <c r="PH65" s="17"/>
      <c r="PI65" s="17"/>
      <c r="PJ65" s="17"/>
      <c r="PK65" s="17"/>
      <c r="PL65" s="17"/>
      <c r="PM65" s="17"/>
      <c r="PN65" s="17"/>
      <c r="PO65" s="17"/>
      <c r="PP65" s="17"/>
      <c r="PQ65" s="17"/>
      <c r="PR65" s="17"/>
      <c r="PS65" s="17"/>
      <c r="PT65" s="17"/>
      <c r="PU65" s="17"/>
      <c r="PV65" s="17"/>
      <c r="PW65" s="17"/>
      <c r="PX65" s="17"/>
      <c r="PY65" s="17"/>
      <c r="PZ65" s="17"/>
      <c r="QA65" s="17"/>
      <c r="QB65" s="17"/>
      <c r="QC65" s="17"/>
      <c r="QD65" s="17"/>
      <c r="QE65" s="17"/>
      <c r="QF65" s="17"/>
      <c r="QG65" s="17"/>
      <c r="QH65" s="17"/>
      <c r="QI65" s="17"/>
      <c r="QJ65" s="17"/>
      <c r="QK65" s="17"/>
      <c r="QL65" s="17"/>
      <c r="QM65" s="17"/>
      <c r="QN65" s="17"/>
      <c r="QO65" s="17"/>
      <c r="QP65" s="17"/>
      <c r="QQ65" s="17"/>
      <c r="QR65" s="17"/>
      <c r="QS65" s="17"/>
      <c r="QT65" s="17"/>
      <c r="QU65" s="17"/>
      <c r="QV65" s="17"/>
      <c r="QW65" s="17"/>
      <c r="QX65" s="17"/>
      <c r="QY65" s="17"/>
      <c r="QZ65" s="17"/>
      <c r="RA65" s="17"/>
      <c r="RB65" s="17"/>
      <c r="RC65" s="17"/>
      <c r="RD65" s="17"/>
      <c r="RE65" s="17"/>
      <c r="RF65" s="17"/>
      <c r="RG65" s="17"/>
      <c r="RH65" s="17"/>
      <c r="RI65" s="17"/>
      <c r="RJ65" s="17"/>
      <c r="RK65" s="17"/>
      <c r="RL65" s="17"/>
      <c r="RM65" s="17"/>
      <c r="RN65" s="17"/>
      <c r="RO65" s="17"/>
      <c r="RP65" s="17"/>
      <c r="RQ65" s="17"/>
      <c r="RR65" s="17"/>
      <c r="RS65" s="17"/>
      <c r="RT65" s="17"/>
      <c r="RU65" s="17"/>
      <c r="RV65" s="17"/>
      <c r="RW65" s="17"/>
      <c r="RX65" s="17"/>
      <c r="RY65" s="17"/>
      <c r="RZ65" s="17"/>
      <c r="SA65" s="17"/>
      <c r="SB65" s="17"/>
      <c r="SC65" s="17"/>
      <c r="SD65" s="17"/>
      <c r="SE65" s="17"/>
      <c r="SF65" s="17"/>
      <c r="SG65" s="17"/>
      <c r="SH65" s="17"/>
      <c r="SI65" s="17"/>
      <c r="SJ65" s="17"/>
      <c r="SK65" s="17"/>
      <c r="SL65" s="17"/>
      <c r="SM65" s="17"/>
      <c r="SN65" s="17"/>
      <c r="SO65" s="17"/>
      <c r="SP65" s="17"/>
      <c r="SQ65" s="17"/>
      <c r="SR65" s="17"/>
      <c r="SS65" s="17"/>
      <c r="ST65" s="17"/>
      <c r="SU65" s="17"/>
      <c r="SV65" s="17"/>
      <c r="SW65" s="17"/>
      <c r="SX65" s="17"/>
      <c r="SY65" s="17"/>
      <c r="SZ65" s="17"/>
      <c r="TA65" s="17"/>
      <c r="TB65" s="17"/>
      <c r="TC65" s="17"/>
      <c r="TD65" s="17"/>
      <c r="TE65" s="17"/>
      <c r="TF65" s="17"/>
      <c r="TG65" s="17"/>
      <c r="TH65" s="17"/>
      <c r="TI65" s="17"/>
      <c r="TJ65" s="17"/>
      <c r="TK65" s="17"/>
      <c r="TL65" s="17"/>
      <c r="TM65" s="17"/>
      <c r="TN65" s="17"/>
      <c r="TO65" s="17"/>
      <c r="TP65" s="17"/>
      <c r="TQ65" s="17"/>
      <c r="TR65" s="17"/>
      <c r="TS65" s="17"/>
      <c r="TT65" s="17"/>
      <c r="TU65" s="17"/>
      <c r="TV65" s="17"/>
      <c r="TW65" s="17"/>
      <c r="TX65" s="17"/>
      <c r="TY65" s="17"/>
      <c r="TZ65" s="17"/>
      <c r="UA65" s="17"/>
      <c r="UB65" s="17"/>
      <c r="UC65" s="17"/>
      <c r="UD65" s="17"/>
      <c r="UE65" s="17"/>
      <c r="UF65" s="17"/>
      <c r="UG65" s="17"/>
      <c r="UH65" s="17"/>
      <c r="UI65" s="17"/>
      <c r="UJ65" s="17"/>
      <c r="UK65" s="17"/>
      <c r="UL65" s="17"/>
      <c r="UM65" s="17"/>
      <c r="UN65" s="17"/>
      <c r="UO65" s="17"/>
      <c r="UP65" s="17"/>
      <c r="UQ65" s="17"/>
      <c r="UR65" s="17"/>
      <c r="US65" s="17"/>
      <c r="UT65" s="17"/>
      <c r="UU65" s="17"/>
      <c r="UV65" s="17"/>
      <c r="UW65" s="17"/>
      <c r="UX65" s="17"/>
      <c r="UY65" s="17"/>
      <c r="UZ65" s="17"/>
      <c r="VA65" s="17"/>
      <c r="VB65" s="17"/>
      <c r="VC65" s="17"/>
      <c r="VD65" s="17"/>
      <c r="VE65" s="17"/>
      <c r="VF65" s="17"/>
      <c r="VG65" s="17"/>
      <c r="VH65" s="17"/>
      <c r="VI65" s="17"/>
      <c r="VJ65" s="17"/>
      <c r="VK65" s="17"/>
      <c r="VL65" s="17"/>
      <c r="VM65" s="17"/>
      <c r="VN65" s="17"/>
      <c r="VO65" s="17"/>
      <c r="VP65" s="17"/>
      <c r="VQ65" s="17"/>
      <c r="VR65" s="17"/>
      <c r="VS65" s="17"/>
      <c r="VT65" s="17"/>
      <c r="VU65" s="17"/>
      <c r="VV65" s="17"/>
      <c r="VW65" s="17"/>
      <c r="VX65" s="17"/>
      <c r="VY65" s="17"/>
      <c r="VZ65" s="17"/>
      <c r="WA65" s="17"/>
      <c r="WB65" s="17"/>
      <c r="WC65" s="17"/>
      <c r="WD65" s="17"/>
      <c r="WE65" s="17"/>
      <c r="WF65" s="17"/>
      <c r="WG65" s="17"/>
      <c r="WH65" s="17"/>
      <c r="WI65" s="17"/>
      <c r="WJ65" s="17"/>
      <c r="WK65" s="17"/>
      <c r="WL65" s="17"/>
      <c r="WM65" s="17"/>
      <c r="WN65" s="17"/>
      <c r="WO65" s="17"/>
      <c r="WP65" s="17"/>
      <c r="WQ65" s="17"/>
      <c r="WR65" s="17"/>
      <c r="WS65" s="17"/>
      <c r="WT65" s="17"/>
      <c r="WU65" s="17"/>
      <c r="WV65" s="17"/>
      <c r="WW65" s="17"/>
      <c r="WX65" s="17"/>
      <c r="WY65" s="17"/>
      <c r="WZ65" s="17"/>
      <c r="XA65" s="17"/>
      <c r="XB65" s="17"/>
      <c r="XC65" s="17"/>
      <c r="XD65" s="17"/>
      <c r="XE65" s="17"/>
      <c r="XF65" s="17"/>
      <c r="XG65" s="17"/>
      <c r="XH65" s="17"/>
      <c r="XI65" s="17"/>
      <c r="XJ65" s="17"/>
      <c r="XK65" s="17"/>
      <c r="XL65" s="17"/>
      <c r="XM65" s="17"/>
      <c r="XN65" s="17"/>
      <c r="XO65" s="17"/>
      <c r="XP65" s="17"/>
      <c r="XQ65" s="17"/>
      <c r="XR65" s="17"/>
      <c r="XS65" s="17"/>
      <c r="XT65" s="17"/>
      <c r="XU65" s="17"/>
      <c r="XV65" s="17"/>
      <c r="XW65" s="17"/>
      <c r="XX65" s="17"/>
      <c r="XY65" s="17"/>
      <c r="XZ65" s="17"/>
      <c r="YA65" s="17"/>
      <c r="YB65" s="17"/>
      <c r="YC65" s="17"/>
      <c r="YD65" s="17"/>
      <c r="YE65" s="17"/>
      <c r="YF65" s="17"/>
      <c r="YG65" s="17"/>
      <c r="YH65" s="17"/>
      <c r="YI65" s="17"/>
      <c r="YJ65" s="17"/>
      <c r="YK65" s="17"/>
      <c r="YL65" s="17"/>
      <c r="YM65" s="17"/>
      <c r="YN65" s="17"/>
      <c r="YO65" s="17"/>
      <c r="YP65" s="17"/>
      <c r="YQ65" s="17"/>
      <c r="YR65" s="17"/>
      <c r="YS65" s="17"/>
      <c r="YT65" s="17"/>
      <c r="YU65" s="17"/>
      <c r="YV65" s="17"/>
      <c r="YW65" s="17"/>
      <c r="YX65" s="17"/>
      <c r="YY65" s="17"/>
      <c r="YZ65" s="17"/>
      <c r="ZA65" s="17"/>
      <c r="ZB65" s="17"/>
      <c r="ZC65" s="17"/>
      <c r="ZD65" s="17"/>
      <c r="ZE65" s="17"/>
      <c r="ZF65" s="17"/>
      <c r="ZG65" s="17"/>
      <c r="ZH65" s="17"/>
      <c r="ZI65" s="17"/>
      <c r="ZJ65" s="17"/>
      <c r="ZK65" s="17"/>
      <c r="ZL65" s="17"/>
      <c r="ZM65" s="17"/>
      <c r="ZN65" s="17"/>
      <c r="ZO65" s="17"/>
      <c r="ZP65" s="17"/>
      <c r="ZQ65" s="17"/>
      <c r="ZR65" s="17"/>
      <c r="ZS65" s="17"/>
      <c r="ZT65" s="17"/>
      <c r="ZU65" s="17"/>
      <c r="ZV65" s="17"/>
      <c r="ZW65" s="17"/>
      <c r="ZX65" s="17"/>
      <c r="ZY65" s="17"/>
      <c r="ZZ65" s="17"/>
      <c r="AAA65" s="17"/>
      <c r="AAB65" s="17"/>
      <c r="AAC65" s="17"/>
      <c r="AAD65" s="17"/>
      <c r="AAE65" s="17"/>
      <c r="AAF65" s="17"/>
      <c r="AAG65" s="17"/>
      <c r="AAH65" s="17"/>
      <c r="AAI65" s="17"/>
      <c r="AAJ65" s="17"/>
      <c r="AAK65" s="17"/>
      <c r="AAL65" s="17"/>
      <c r="AAM65" s="17"/>
      <c r="AAN65" s="17"/>
      <c r="AAO65" s="17"/>
      <c r="AAP65" s="17"/>
      <c r="AAQ65" s="17"/>
      <c r="AAR65" s="17"/>
      <c r="AAS65" s="17"/>
      <c r="AAT65" s="17"/>
      <c r="AAU65" s="17"/>
      <c r="AAV65" s="17"/>
      <c r="AAW65" s="17"/>
      <c r="AAX65" s="17"/>
      <c r="AAY65" s="17"/>
      <c r="AAZ65" s="17"/>
      <c r="ABA65" s="17"/>
      <c r="ABB65" s="17"/>
      <c r="ABC65" s="17"/>
      <c r="ABD65" s="17"/>
      <c r="ABE65" s="17"/>
      <c r="ABF65" s="17"/>
      <c r="ABG65" s="17"/>
      <c r="ABH65" s="17"/>
      <c r="ABI65" s="17"/>
      <c r="ABJ65" s="17"/>
      <c r="ABK65" s="17"/>
      <c r="ABL65" s="17"/>
      <c r="ABM65" s="17"/>
      <c r="ABN65" s="17"/>
      <c r="ABO65" s="17"/>
      <c r="ABP65" s="17"/>
      <c r="ABQ65" s="17"/>
      <c r="ABR65" s="17"/>
      <c r="ABS65" s="17"/>
      <c r="ABT65" s="17"/>
      <c r="ABU65" s="17"/>
      <c r="ABV65" s="17"/>
      <c r="ABW65" s="17"/>
      <c r="ABX65" s="17"/>
      <c r="ABY65" s="17"/>
      <c r="ABZ65" s="17"/>
      <c r="ACA65" s="17"/>
      <c r="ACB65" s="17"/>
      <c r="ACC65" s="17"/>
      <c r="ACD65" s="17"/>
      <c r="ACE65" s="17"/>
      <c r="ACF65" s="17"/>
      <c r="ACG65" s="17"/>
      <c r="ACH65" s="17"/>
      <c r="ACI65" s="17"/>
      <c r="ACJ65" s="17"/>
      <c r="ACK65" s="17"/>
      <c r="ACL65" s="17"/>
      <c r="ACM65" s="17"/>
      <c r="ACN65" s="17"/>
      <c r="ACO65" s="17"/>
      <c r="ACP65" s="17"/>
      <c r="ACQ65" s="17"/>
      <c r="ACR65" s="17"/>
      <c r="ACS65" s="17"/>
      <c r="ACT65" s="17"/>
      <c r="ACU65" s="17"/>
      <c r="ACV65" s="17"/>
      <c r="ACW65" s="17"/>
      <c r="ACX65" s="17"/>
      <c r="ACY65" s="17"/>
      <c r="ACZ65" s="17"/>
      <c r="ADA65" s="17"/>
      <c r="ADB65" s="17"/>
      <c r="ADC65" s="17"/>
      <c r="ADD65" s="17"/>
      <c r="ADE65" s="17"/>
      <c r="ADF65" s="17"/>
      <c r="ADG65" s="17"/>
      <c r="ADH65" s="17"/>
      <c r="ADI65" s="17"/>
      <c r="ADJ65" s="17"/>
      <c r="ADK65" s="17"/>
      <c r="ADL65" s="17"/>
      <c r="ADM65" s="17"/>
      <c r="ADN65" s="17"/>
      <c r="ADO65" s="17"/>
      <c r="ADP65" s="17"/>
      <c r="ADQ65" s="17"/>
      <c r="ADR65" s="17"/>
      <c r="ADS65" s="17"/>
      <c r="ADT65" s="17"/>
      <c r="ADU65" s="17"/>
      <c r="ADV65" s="17"/>
      <c r="ADW65" s="17"/>
      <c r="ADX65" s="17"/>
      <c r="ADY65" s="17"/>
      <c r="ADZ65" s="17"/>
      <c r="AEA65" s="17"/>
      <c r="AEB65" s="17"/>
      <c r="AEC65" s="17"/>
      <c r="AED65" s="17"/>
      <c r="AEE65" s="17"/>
      <c r="AEF65" s="17"/>
      <c r="AEG65" s="17"/>
      <c r="AEH65" s="17"/>
      <c r="AEI65" s="17"/>
      <c r="AEJ65" s="17"/>
      <c r="AEK65" s="17"/>
      <c r="AEL65" s="17"/>
      <c r="AEM65" s="17"/>
      <c r="AEN65" s="17"/>
      <c r="AEO65" s="17"/>
      <c r="AEP65" s="17"/>
      <c r="AEQ65" s="17"/>
      <c r="AER65" s="17"/>
      <c r="AES65" s="17"/>
      <c r="AET65" s="17"/>
      <c r="AEU65" s="17"/>
      <c r="AEV65" s="17"/>
      <c r="AEW65" s="17"/>
      <c r="AEX65" s="17"/>
      <c r="AEY65" s="17"/>
      <c r="AEZ65" s="17"/>
      <c r="AFA65" s="17"/>
      <c r="AFB65" s="17"/>
      <c r="AFC65" s="17"/>
      <c r="AFD65" s="17"/>
      <c r="AFE65" s="17"/>
      <c r="AFF65" s="17"/>
      <c r="AFG65" s="17"/>
      <c r="AFH65" s="17"/>
      <c r="AFI65" s="17"/>
      <c r="AFJ65" s="17"/>
      <c r="AFK65" s="17"/>
      <c r="AFL65" s="17"/>
      <c r="AFM65" s="17"/>
      <c r="AFN65" s="17"/>
      <c r="AFO65" s="17"/>
      <c r="AFP65" s="17"/>
      <c r="AFQ65" s="17"/>
      <c r="AFR65" s="17"/>
      <c r="AFS65" s="17"/>
      <c r="AFT65" s="17"/>
      <c r="AFU65" s="17"/>
      <c r="AFV65" s="17"/>
      <c r="AFW65" s="17"/>
      <c r="AFX65" s="17"/>
      <c r="AFY65" s="17"/>
      <c r="AFZ65" s="17"/>
      <c r="AGA65" s="17"/>
      <c r="AGB65" s="17"/>
      <c r="AGC65" s="17"/>
      <c r="AGD65" s="17"/>
      <c r="AGE65" s="17"/>
      <c r="AGF65" s="17"/>
      <c r="AGG65" s="17"/>
      <c r="AGH65" s="17"/>
      <c r="AGI65" s="17"/>
      <c r="AGJ65" s="17"/>
      <c r="AGK65" s="17"/>
      <c r="AGL65" s="17"/>
      <c r="AGM65" s="17"/>
      <c r="AGN65" s="17"/>
      <c r="AGO65" s="17"/>
      <c r="AGP65" s="17"/>
      <c r="AGQ65" s="17"/>
      <c r="AGR65" s="17"/>
      <c r="AGS65" s="17"/>
      <c r="AGT65" s="17"/>
      <c r="AGU65" s="17"/>
      <c r="AGV65" s="17"/>
      <c r="AGW65" s="17"/>
      <c r="AGX65" s="17"/>
      <c r="AGY65" s="17"/>
      <c r="AGZ65" s="17"/>
      <c r="AHA65" s="17"/>
      <c r="AHB65" s="17"/>
      <c r="AHC65" s="17"/>
      <c r="AHD65" s="17"/>
      <c r="AHE65" s="17"/>
      <c r="AHF65" s="17"/>
      <c r="AHG65" s="17"/>
      <c r="AHH65" s="17"/>
      <c r="AHI65" s="17"/>
      <c r="AHJ65" s="17"/>
      <c r="AHK65" s="17"/>
      <c r="AHL65" s="17"/>
      <c r="AHM65" s="17"/>
      <c r="AHN65" s="17"/>
      <c r="AHO65" s="17"/>
      <c r="AHP65" s="17"/>
      <c r="AHQ65" s="17"/>
      <c r="AHR65" s="17"/>
      <c r="AHS65" s="17"/>
      <c r="AHT65" s="17"/>
      <c r="AHU65" s="17"/>
      <c r="AHV65" s="17"/>
      <c r="AHW65" s="17"/>
      <c r="AHX65" s="17"/>
      <c r="AHY65" s="17"/>
      <c r="AHZ65" s="17"/>
      <c r="AIA65" s="17"/>
      <c r="AIB65" s="17"/>
      <c r="AIC65" s="17"/>
      <c r="AID65" s="17"/>
      <c r="AIE65" s="17"/>
      <c r="AIF65" s="17"/>
      <c r="AIG65" s="17"/>
      <c r="AIH65" s="17"/>
      <c r="AII65" s="17"/>
      <c r="AIJ65" s="17"/>
      <c r="AIK65" s="17"/>
      <c r="AIL65" s="17"/>
      <c r="AIM65" s="17"/>
      <c r="AIN65" s="17"/>
      <c r="AIO65" s="17"/>
      <c r="AIP65" s="17"/>
      <c r="AIQ65" s="17"/>
      <c r="AIR65" s="17"/>
      <c r="AIS65" s="17"/>
      <c r="AIT65" s="17"/>
      <c r="AIU65" s="17"/>
      <c r="AIV65" s="17"/>
      <c r="AIW65" s="17"/>
      <c r="AIX65" s="17"/>
      <c r="AIY65" s="17"/>
      <c r="AIZ65" s="17"/>
      <c r="AJA65" s="17"/>
      <c r="AJB65" s="17"/>
      <c r="AJC65" s="17"/>
      <c r="AJD65" s="17"/>
      <c r="AJE65" s="17"/>
      <c r="AJF65" s="17"/>
      <c r="AJG65" s="17"/>
      <c r="AJH65" s="17"/>
      <c r="AJI65" s="17"/>
      <c r="AJJ65" s="17"/>
      <c r="AJK65" s="17"/>
      <c r="AJL65" s="17"/>
      <c r="AJM65" s="17"/>
      <c r="AJN65" s="17"/>
      <c r="AJO65" s="17"/>
      <c r="AJP65" s="17"/>
      <c r="AJQ65" s="17"/>
      <c r="AJR65" s="17"/>
      <c r="AJS65" s="17"/>
      <c r="AJT65" s="17"/>
      <c r="AJU65" s="17"/>
      <c r="AJV65" s="17"/>
      <c r="AJW65" s="17"/>
      <c r="AJX65" s="17"/>
      <c r="AJY65" s="17"/>
      <c r="AJZ65" s="17"/>
      <c r="AKA65" s="17"/>
      <c r="AKB65" s="17"/>
      <c r="AKC65" s="17"/>
      <c r="AKD65" s="17"/>
      <c r="AKE65" s="17"/>
      <c r="AKF65" s="17"/>
      <c r="AKG65" s="17"/>
      <c r="AKH65" s="17"/>
      <c r="AKI65" s="17"/>
      <c r="AKJ65" s="17"/>
      <c r="AKK65" s="17"/>
      <c r="AKL65" s="17"/>
      <c r="AKM65" s="17"/>
      <c r="AKN65" s="17"/>
      <c r="AKO65" s="17"/>
      <c r="AKP65" s="17"/>
      <c r="AKQ65" s="17"/>
      <c r="AKR65" s="17"/>
      <c r="AKS65" s="17"/>
      <c r="AKT65" s="17"/>
      <c r="AKU65" s="17"/>
      <c r="AKV65" s="17"/>
      <c r="AKW65" s="17"/>
      <c r="AKX65" s="17"/>
      <c r="AKY65" s="17"/>
      <c r="AKZ65" s="17"/>
      <c r="ALA65" s="17"/>
      <c r="ALB65" s="17"/>
      <c r="ALC65" s="17"/>
      <c r="ALD65" s="17"/>
      <c r="ALE65" s="17"/>
      <c r="ALF65" s="17"/>
      <c r="ALG65" s="17"/>
      <c r="ALH65" s="17"/>
      <c r="ALI65" s="17"/>
      <c r="ALJ65" s="17"/>
      <c r="ALK65" s="17"/>
      <c r="ALL65" s="17"/>
      <c r="ALM65" s="17"/>
      <c r="ALN65" s="17"/>
      <c r="ALO65" s="17"/>
      <c r="ALP65" s="17"/>
      <c r="ALQ65" s="17"/>
      <c r="ALR65" s="17"/>
      <c r="ALS65" s="17"/>
      <c r="ALT65" s="17"/>
      <c r="ALU65" s="17"/>
      <c r="ALV65" s="17"/>
      <c r="ALW65" s="17"/>
      <c r="ALX65" s="17"/>
      <c r="ALY65" s="17"/>
      <c r="ALZ65" s="17"/>
      <c r="AMA65" s="17"/>
      <c r="AMB65" s="17"/>
      <c r="AMC65" s="17"/>
      <c r="AMD65" s="17"/>
      <c r="AME65" s="17"/>
      <c r="AMF65" s="17"/>
      <c r="AMG65" s="17"/>
    </row>
    <row r="66" spans="1:1021">
      <c r="A66" s="17"/>
      <c r="B66" s="19" t="s">
        <v>523</v>
      </c>
      <c r="C66" s="20" t="s">
        <v>31</v>
      </c>
      <c r="D66" s="21"/>
      <c r="E66" s="22"/>
      <c r="F66" s="21">
        <v>29.95</v>
      </c>
      <c r="G66" s="22">
        <v>0.3</v>
      </c>
      <c r="H66" s="21"/>
      <c r="I66" s="22"/>
      <c r="J66" s="21"/>
      <c r="K66" s="25">
        <f>F66*G66</f>
        <v>8.9849999999999994</v>
      </c>
      <c r="L66" s="26">
        <f t="shared" ref="L66" si="12">K66</f>
        <v>8.9849999999999994</v>
      </c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  <c r="YZ66" s="17"/>
      <c r="ZA66" s="17"/>
      <c r="ZB66" s="17"/>
      <c r="ZC66" s="17"/>
      <c r="ZD66" s="17"/>
      <c r="ZE66" s="17"/>
      <c r="ZF66" s="17"/>
      <c r="ZG66" s="17"/>
      <c r="ZH66" s="17"/>
      <c r="ZI66" s="17"/>
      <c r="ZJ66" s="17"/>
      <c r="ZK66" s="17"/>
      <c r="ZL66" s="17"/>
      <c r="ZM66" s="17"/>
      <c r="ZN66" s="17"/>
      <c r="ZO66" s="17"/>
      <c r="ZP66" s="17"/>
      <c r="ZQ66" s="17"/>
      <c r="ZR66" s="17"/>
      <c r="ZS66" s="17"/>
      <c r="ZT66" s="17"/>
      <c r="ZU66" s="17"/>
      <c r="ZV66" s="17"/>
      <c r="ZW66" s="17"/>
      <c r="ZX66" s="17"/>
      <c r="ZY66" s="17"/>
      <c r="ZZ66" s="17"/>
      <c r="AAA66" s="17"/>
      <c r="AAB66" s="17"/>
      <c r="AAC66" s="17"/>
      <c r="AAD66" s="17"/>
      <c r="AAE66" s="17"/>
      <c r="AAF66" s="17"/>
      <c r="AAG66" s="17"/>
      <c r="AAH66" s="17"/>
      <c r="AAI66" s="17"/>
      <c r="AAJ66" s="17"/>
      <c r="AAK66" s="17"/>
      <c r="AAL66" s="17"/>
      <c r="AAM66" s="17"/>
      <c r="AAN66" s="17"/>
      <c r="AAO66" s="17"/>
      <c r="AAP66" s="17"/>
      <c r="AAQ66" s="17"/>
      <c r="AAR66" s="17"/>
      <c r="AAS66" s="17"/>
      <c r="AAT66" s="17"/>
      <c r="AAU66" s="17"/>
      <c r="AAV66" s="17"/>
      <c r="AAW66" s="17"/>
      <c r="AAX66" s="17"/>
      <c r="AAY66" s="17"/>
      <c r="AAZ66" s="17"/>
      <c r="ABA66" s="17"/>
      <c r="ABB66" s="17"/>
      <c r="ABC66" s="17"/>
      <c r="ABD66" s="17"/>
      <c r="ABE66" s="17"/>
      <c r="ABF66" s="17"/>
      <c r="ABG66" s="17"/>
      <c r="ABH66" s="17"/>
      <c r="ABI66" s="17"/>
      <c r="ABJ66" s="17"/>
      <c r="ABK66" s="17"/>
      <c r="ABL66" s="17"/>
      <c r="ABM66" s="17"/>
      <c r="ABN66" s="17"/>
      <c r="ABO66" s="17"/>
      <c r="ABP66" s="17"/>
      <c r="ABQ66" s="17"/>
      <c r="ABR66" s="17"/>
      <c r="ABS66" s="17"/>
      <c r="ABT66" s="17"/>
      <c r="ABU66" s="17"/>
      <c r="ABV66" s="17"/>
      <c r="ABW66" s="17"/>
      <c r="ABX66" s="17"/>
      <c r="ABY66" s="17"/>
      <c r="ABZ66" s="17"/>
      <c r="ACA66" s="17"/>
      <c r="ACB66" s="17"/>
      <c r="ACC66" s="17"/>
      <c r="ACD66" s="17"/>
      <c r="ACE66" s="17"/>
      <c r="ACF66" s="17"/>
      <c r="ACG66" s="17"/>
      <c r="ACH66" s="17"/>
      <c r="ACI66" s="17"/>
      <c r="ACJ66" s="17"/>
      <c r="ACK66" s="17"/>
      <c r="ACL66" s="17"/>
      <c r="ACM66" s="17"/>
      <c r="ACN66" s="17"/>
      <c r="ACO66" s="17"/>
      <c r="ACP66" s="17"/>
      <c r="ACQ66" s="17"/>
      <c r="ACR66" s="17"/>
      <c r="ACS66" s="17"/>
      <c r="ACT66" s="17"/>
      <c r="ACU66" s="17"/>
      <c r="ACV66" s="17"/>
      <c r="ACW66" s="17"/>
      <c r="ACX66" s="17"/>
      <c r="ACY66" s="17"/>
      <c r="ACZ66" s="17"/>
      <c r="ADA66" s="17"/>
      <c r="ADB66" s="17"/>
      <c r="ADC66" s="17"/>
      <c r="ADD66" s="17"/>
      <c r="ADE66" s="17"/>
      <c r="ADF66" s="17"/>
      <c r="ADG66" s="17"/>
      <c r="ADH66" s="17"/>
      <c r="ADI66" s="17"/>
      <c r="ADJ66" s="17"/>
      <c r="ADK66" s="17"/>
      <c r="ADL66" s="17"/>
      <c r="ADM66" s="17"/>
      <c r="ADN66" s="17"/>
      <c r="ADO66" s="17"/>
      <c r="ADP66" s="17"/>
      <c r="ADQ66" s="17"/>
      <c r="ADR66" s="17"/>
      <c r="ADS66" s="17"/>
      <c r="ADT66" s="17"/>
      <c r="ADU66" s="17"/>
      <c r="ADV66" s="17"/>
      <c r="ADW66" s="17"/>
      <c r="ADX66" s="17"/>
      <c r="ADY66" s="17"/>
      <c r="ADZ66" s="17"/>
      <c r="AEA66" s="17"/>
      <c r="AEB66" s="17"/>
      <c r="AEC66" s="17"/>
      <c r="AED66" s="17"/>
      <c r="AEE66" s="17"/>
      <c r="AEF66" s="17"/>
      <c r="AEG66" s="17"/>
      <c r="AEH66" s="17"/>
      <c r="AEI66" s="17"/>
      <c r="AEJ66" s="17"/>
      <c r="AEK66" s="17"/>
      <c r="AEL66" s="17"/>
      <c r="AEM66" s="17"/>
      <c r="AEN66" s="17"/>
      <c r="AEO66" s="17"/>
      <c r="AEP66" s="17"/>
      <c r="AEQ66" s="17"/>
      <c r="AER66" s="17"/>
      <c r="AES66" s="17"/>
      <c r="AET66" s="17"/>
      <c r="AEU66" s="17"/>
      <c r="AEV66" s="17"/>
      <c r="AEW66" s="17"/>
      <c r="AEX66" s="17"/>
      <c r="AEY66" s="17"/>
      <c r="AEZ66" s="17"/>
      <c r="AFA66" s="17"/>
      <c r="AFB66" s="17"/>
      <c r="AFC66" s="17"/>
      <c r="AFD66" s="17"/>
      <c r="AFE66" s="17"/>
      <c r="AFF66" s="17"/>
      <c r="AFG66" s="17"/>
      <c r="AFH66" s="17"/>
      <c r="AFI66" s="17"/>
      <c r="AFJ66" s="17"/>
      <c r="AFK66" s="17"/>
      <c r="AFL66" s="17"/>
      <c r="AFM66" s="17"/>
      <c r="AFN66" s="17"/>
      <c r="AFO66" s="17"/>
      <c r="AFP66" s="17"/>
      <c r="AFQ66" s="17"/>
      <c r="AFR66" s="17"/>
      <c r="AFS66" s="17"/>
      <c r="AFT66" s="17"/>
      <c r="AFU66" s="17"/>
      <c r="AFV66" s="17"/>
      <c r="AFW66" s="17"/>
      <c r="AFX66" s="17"/>
      <c r="AFY66" s="17"/>
      <c r="AFZ66" s="17"/>
      <c r="AGA66" s="17"/>
      <c r="AGB66" s="17"/>
      <c r="AGC66" s="17"/>
      <c r="AGD66" s="17"/>
      <c r="AGE66" s="17"/>
      <c r="AGF66" s="17"/>
      <c r="AGG66" s="17"/>
      <c r="AGH66" s="17"/>
      <c r="AGI66" s="17"/>
      <c r="AGJ66" s="17"/>
      <c r="AGK66" s="17"/>
      <c r="AGL66" s="17"/>
      <c r="AGM66" s="17"/>
      <c r="AGN66" s="17"/>
      <c r="AGO66" s="17"/>
      <c r="AGP66" s="17"/>
      <c r="AGQ66" s="17"/>
      <c r="AGR66" s="17"/>
      <c r="AGS66" s="17"/>
      <c r="AGT66" s="17"/>
      <c r="AGU66" s="17"/>
      <c r="AGV66" s="17"/>
      <c r="AGW66" s="17"/>
      <c r="AGX66" s="17"/>
      <c r="AGY66" s="17"/>
      <c r="AGZ66" s="17"/>
      <c r="AHA66" s="17"/>
      <c r="AHB66" s="17"/>
      <c r="AHC66" s="17"/>
      <c r="AHD66" s="17"/>
      <c r="AHE66" s="17"/>
      <c r="AHF66" s="17"/>
      <c r="AHG66" s="17"/>
      <c r="AHH66" s="17"/>
      <c r="AHI66" s="17"/>
      <c r="AHJ66" s="17"/>
      <c r="AHK66" s="17"/>
      <c r="AHL66" s="17"/>
      <c r="AHM66" s="17"/>
      <c r="AHN66" s="17"/>
      <c r="AHO66" s="17"/>
      <c r="AHP66" s="17"/>
      <c r="AHQ66" s="17"/>
      <c r="AHR66" s="17"/>
      <c r="AHS66" s="17"/>
      <c r="AHT66" s="17"/>
      <c r="AHU66" s="17"/>
      <c r="AHV66" s="17"/>
      <c r="AHW66" s="17"/>
      <c r="AHX66" s="17"/>
      <c r="AHY66" s="17"/>
      <c r="AHZ66" s="17"/>
      <c r="AIA66" s="17"/>
      <c r="AIB66" s="17"/>
      <c r="AIC66" s="17"/>
      <c r="AID66" s="17"/>
      <c r="AIE66" s="17"/>
      <c r="AIF66" s="17"/>
      <c r="AIG66" s="17"/>
      <c r="AIH66" s="17"/>
      <c r="AII66" s="17"/>
      <c r="AIJ66" s="17"/>
      <c r="AIK66" s="17"/>
      <c r="AIL66" s="17"/>
      <c r="AIM66" s="17"/>
      <c r="AIN66" s="17"/>
      <c r="AIO66" s="17"/>
      <c r="AIP66" s="17"/>
      <c r="AIQ66" s="17"/>
      <c r="AIR66" s="17"/>
      <c r="AIS66" s="17"/>
      <c r="AIT66" s="17"/>
      <c r="AIU66" s="17"/>
      <c r="AIV66" s="17"/>
      <c r="AIW66" s="17"/>
      <c r="AIX66" s="17"/>
      <c r="AIY66" s="17"/>
      <c r="AIZ66" s="17"/>
      <c r="AJA66" s="17"/>
      <c r="AJB66" s="17"/>
      <c r="AJC66" s="17"/>
      <c r="AJD66" s="17"/>
      <c r="AJE66" s="17"/>
      <c r="AJF66" s="17"/>
      <c r="AJG66" s="17"/>
      <c r="AJH66" s="17"/>
      <c r="AJI66" s="17"/>
      <c r="AJJ66" s="17"/>
      <c r="AJK66" s="17"/>
      <c r="AJL66" s="17"/>
      <c r="AJM66" s="17"/>
      <c r="AJN66" s="17"/>
      <c r="AJO66" s="17"/>
      <c r="AJP66" s="17"/>
      <c r="AJQ66" s="17"/>
      <c r="AJR66" s="17"/>
      <c r="AJS66" s="17"/>
      <c r="AJT66" s="17"/>
      <c r="AJU66" s="17"/>
      <c r="AJV66" s="17"/>
      <c r="AJW66" s="17"/>
      <c r="AJX66" s="17"/>
      <c r="AJY66" s="17"/>
      <c r="AJZ66" s="17"/>
      <c r="AKA66" s="17"/>
      <c r="AKB66" s="17"/>
      <c r="AKC66" s="17"/>
      <c r="AKD66" s="17"/>
      <c r="AKE66" s="17"/>
      <c r="AKF66" s="17"/>
      <c r="AKG66" s="17"/>
      <c r="AKH66" s="17"/>
      <c r="AKI66" s="17"/>
      <c r="AKJ66" s="17"/>
      <c r="AKK66" s="17"/>
      <c r="AKL66" s="17"/>
      <c r="AKM66" s="17"/>
      <c r="AKN66" s="17"/>
      <c r="AKO66" s="17"/>
      <c r="AKP66" s="17"/>
      <c r="AKQ66" s="17"/>
      <c r="AKR66" s="17"/>
      <c r="AKS66" s="17"/>
      <c r="AKT66" s="17"/>
      <c r="AKU66" s="17"/>
      <c r="AKV66" s="17"/>
      <c r="AKW66" s="17"/>
      <c r="AKX66" s="17"/>
      <c r="AKY66" s="17"/>
      <c r="AKZ66" s="17"/>
      <c r="ALA66" s="17"/>
      <c r="ALB66" s="17"/>
      <c r="ALC66" s="17"/>
      <c r="ALD66" s="17"/>
      <c r="ALE66" s="17"/>
      <c r="ALF66" s="17"/>
      <c r="ALG66" s="17"/>
      <c r="ALH66" s="17"/>
      <c r="ALI66" s="17"/>
      <c r="ALJ66" s="17"/>
      <c r="ALK66" s="17"/>
      <c r="ALL66" s="17"/>
      <c r="ALM66" s="17"/>
      <c r="ALN66" s="17"/>
      <c r="ALO66" s="17"/>
      <c r="ALP66" s="17"/>
      <c r="ALQ66" s="17"/>
      <c r="ALR66" s="17"/>
      <c r="ALS66" s="17"/>
      <c r="ALT66" s="17"/>
      <c r="ALU66" s="17"/>
      <c r="ALV66" s="17"/>
      <c r="ALW66" s="17"/>
      <c r="ALX66" s="17"/>
      <c r="ALY66" s="17"/>
      <c r="ALZ66" s="17"/>
      <c r="AMA66" s="17"/>
      <c r="AMB66" s="17"/>
      <c r="AMC66" s="17"/>
      <c r="AMD66" s="17"/>
      <c r="AME66" s="17"/>
      <c r="AMF66" s="17"/>
      <c r="AMG66" s="17"/>
    </row>
    <row r="67" spans="1:1021">
      <c r="A67" s="17"/>
      <c r="B67" s="19" t="s">
        <v>524</v>
      </c>
      <c r="C67" s="20" t="s">
        <v>31</v>
      </c>
      <c r="D67" s="21"/>
      <c r="E67" s="22"/>
      <c r="F67" s="21">
        <v>29.95</v>
      </c>
      <c r="G67" s="22">
        <v>0.3</v>
      </c>
      <c r="H67" s="21"/>
      <c r="I67" s="22"/>
      <c r="J67" s="21"/>
      <c r="K67" s="25">
        <f>F67*G67</f>
        <v>8.9849999999999994</v>
      </c>
      <c r="L67" s="26">
        <f t="shared" ref="L67" si="13">K67</f>
        <v>8.9849999999999994</v>
      </c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  <c r="IS67" s="17"/>
      <c r="IT67" s="17"/>
      <c r="IU67" s="17"/>
      <c r="IV67" s="17"/>
      <c r="IW67" s="17"/>
      <c r="IX67" s="17"/>
      <c r="IY67" s="17"/>
      <c r="IZ67" s="17"/>
      <c r="JA67" s="17"/>
      <c r="JB67" s="17"/>
      <c r="JC67" s="17"/>
      <c r="JD67" s="17"/>
      <c r="JE67" s="17"/>
      <c r="JF67" s="17"/>
      <c r="JG67" s="17"/>
      <c r="JH67" s="17"/>
      <c r="JI67" s="17"/>
      <c r="JJ67" s="17"/>
      <c r="JK67" s="17"/>
      <c r="JL67" s="17"/>
      <c r="JM67" s="17"/>
      <c r="JN67" s="17"/>
      <c r="JO67" s="17"/>
      <c r="JP67" s="17"/>
      <c r="JQ67" s="17"/>
      <c r="JR67" s="17"/>
      <c r="JS67" s="17"/>
      <c r="JT67" s="17"/>
      <c r="JU67" s="17"/>
      <c r="JV67" s="17"/>
      <c r="JW67" s="17"/>
      <c r="JX67" s="17"/>
      <c r="JY67" s="17"/>
      <c r="JZ67" s="17"/>
      <c r="KA67" s="17"/>
      <c r="KB67" s="17"/>
      <c r="KC67" s="17"/>
      <c r="KD67" s="17"/>
      <c r="KE67" s="17"/>
      <c r="KF67" s="17"/>
      <c r="KG67" s="17"/>
      <c r="KH67" s="17"/>
      <c r="KI67" s="17"/>
      <c r="KJ67" s="17"/>
      <c r="KK67" s="17"/>
      <c r="KL67" s="17"/>
      <c r="KM67" s="17"/>
      <c r="KN67" s="17"/>
      <c r="KO67" s="17"/>
      <c r="KP67" s="17"/>
      <c r="KQ67" s="17"/>
      <c r="KR67" s="17"/>
      <c r="KS67" s="17"/>
      <c r="KT67" s="17"/>
      <c r="KU67" s="17"/>
      <c r="KV67" s="17"/>
      <c r="KW67" s="17"/>
      <c r="KX67" s="17"/>
      <c r="KY67" s="17"/>
      <c r="KZ67" s="17"/>
      <c r="LA67" s="17"/>
      <c r="LB67" s="17"/>
      <c r="LC67" s="17"/>
      <c r="LD67" s="17"/>
      <c r="LE67" s="17"/>
      <c r="LF67" s="17"/>
      <c r="LG67" s="17"/>
      <c r="LH67" s="17"/>
      <c r="LI67" s="17"/>
      <c r="LJ67" s="17"/>
      <c r="LK67" s="17"/>
      <c r="LL67" s="17"/>
      <c r="LM67" s="17"/>
      <c r="LN67" s="17"/>
      <c r="LO67" s="17"/>
      <c r="LP67" s="17"/>
      <c r="LQ67" s="17"/>
      <c r="LR67" s="17"/>
      <c r="LS67" s="17"/>
      <c r="LT67" s="17"/>
      <c r="LU67" s="17"/>
      <c r="LV67" s="17"/>
      <c r="LW67" s="17"/>
      <c r="LX67" s="17"/>
      <c r="LY67" s="17"/>
      <c r="LZ67" s="17"/>
      <c r="MA67" s="17"/>
      <c r="MB67" s="17"/>
      <c r="MC67" s="17"/>
      <c r="MD67" s="17"/>
      <c r="ME67" s="17"/>
      <c r="MF67" s="17"/>
      <c r="MG67" s="17"/>
      <c r="MH67" s="17"/>
      <c r="MI67" s="17"/>
      <c r="MJ67" s="17"/>
      <c r="MK67" s="17"/>
      <c r="ML67" s="17"/>
      <c r="MM67" s="17"/>
      <c r="MN67" s="17"/>
      <c r="MO67" s="17"/>
      <c r="MP67" s="17"/>
      <c r="MQ67" s="17"/>
      <c r="MR67" s="17"/>
      <c r="MS67" s="17"/>
      <c r="MT67" s="17"/>
      <c r="MU67" s="17"/>
      <c r="MV67" s="17"/>
      <c r="MW67" s="17"/>
      <c r="MX67" s="17"/>
      <c r="MY67" s="17"/>
      <c r="MZ67" s="17"/>
      <c r="NA67" s="17"/>
      <c r="NB67" s="17"/>
      <c r="NC67" s="17"/>
      <c r="ND67" s="17"/>
      <c r="NE67" s="17"/>
      <c r="NF67" s="17"/>
      <c r="NG67" s="17"/>
      <c r="NH67" s="17"/>
      <c r="NI67" s="17"/>
      <c r="NJ67" s="17"/>
      <c r="NK67" s="17"/>
      <c r="NL67" s="17"/>
      <c r="NM67" s="17"/>
      <c r="NN67" s="17"/>
      <c r="NO67" s="17"/>
      <c r="NP67" s="17"/>
      <c r="NQ67" s="17"/>
      <c r="NR67" s="17"/>
      <c r="NS67" s="17"/>
      <c r="NT67" s="17"/>
      <c r="NU67" s="17"/>
      <c r="NV67" s="17"/>
      <c r="NW67" s="17"/>
      <c r="NX67" s="17"/>
      <c r="NY67" s="17"/>
      <c r="NZ67" s="17"/>
      <c r="OA67" s="17"/>
      <c r="OB67" s="17"/>
      <c r="OC67" s="17"/>
      <c r="OD67" s="17"/>
      <c r="OE67" s="17"/>
      <c r="OF67" s="17"/>
      <c r="OG67" s="17"/>
      <c r="OH67" s="17"/>
      <c r="OI67" s="17"/>
      <c r="OJ67" s="17"/>
      <c r="OK67" s="17"/>
      <c r="OL67" s="17"/>
      <c r="OM67" s="17"/>
      <c r="ON67" s="17"/>
      <c r="OO67" s="17"/>
      <c r="OP67" s="17"/>
      <c r="OQ67" s="17"/>
      <c r="OR67" s="17"/>
      <c r="OS67" s="17"/>
      <c r="OT67" s="17"/>
      <c r="OU67" s="17"/>
      <c r="OV67" s="17"/>
      <c r="OW67" s="17"/>
      <c r="OX67" s="17"/>
      <c r="OY67" s="17"/>
      <c r="OZ67" s="17"/>
      <c r="PA67" s="17"/>
      <c r="PB67" s="17"/>
      <c r="PC67" s="17"/>
      <c r="PD67" s="17"/>
      <c r="PE67" s="17"/>
      <c r="PF67" s="17"/>
      <c r="PG67" s="17"/>
      <c r="PH67" s="17"/>
      <c r="PI67" s="17"/>
      <c r="PJ67" s="17"/>
      <c r="PK67" s="17"/>
      <c r="PL67" s="17"/>
      <c r="PM67" s="17"/>
      <c r="PN67" s="17"/>
      <c r="PO67" s="17"/>
      <c r="PP67" s="17"/>
      <c r="PQ67" s="17"/>
      <c r="PR67" s="17"/>
      <c r="PS67" s="17"/>
      <c r="PT67" s="17"/>
      <c r="PU67" s="17"/>
      <c r="PV67" s="17"/>
      <c r="PW67" s="17"/>
      <c r="PX67" s="17"/>
      <c r="PY67" s="17"/>
      <c r="PZ67" s="17"/>
      <c r="QA67" s="17"/>
      <c r="QB67" s="17"/>
      <c r="QC67" s="17"/>
      <c r="QD67" s="17"/>
      <c r="QE67" s="17"/>
      <c r="QF67" s="17"/>
      <c r="QG67" s="17"/>
      <c r="QH67" s="17"/>
      <c r="QI67" s="17"/>
      <c r="QJ67" s="17"/>
      <c r="QK67" s="17"/>
      <c r="QL67" s="17"/>
      <c r="QM67" s="17"/>
      <c r="QN67" s="17"/>
      <c r="QO67" s="17"/>
      <c r="QP67" s="17"/>
      <c r="QQ67" s="17"/>
      <c r="QR67" s="17"/>
      <c r="QS67" s="17"/>
      <c r="QT67" s="17"/>
      <c r="QU67" s="17"/>
      <c r="QV67" s="17"/>
      <c r="QW67" s="17"/>
      <c r="QX67" s="17"/>
      <c r="QY67" s="17"/>
      <c r="QZ67" s="17"/>
      <c r="RA67" s="17"/>
      <c r="RB67" s="17"/>
      <c r="RC67" s="17"/>
      <c r="RD67" s="17"/>
      <c r="RE67" s="17"/>
      <c r="RF67" s="17"/>
      <c r="RG67" s="17"/>
      <c r="RH67" s="17"/>
      <c r="RI67" s="17"/>
      <c r="RJ67" s="17"/>
      <c r="RK67" s="17"/>
      <c r="RL67" s="17"/>
      <c r="RM67" s="17"/>
      <c r="RN67" s="17"/>
      <c r="RO67" s="17"/>
      <c r="RP67" s="17"/>
      <c r="RQ67" s="17"/>
      <c r="RR67" s="17"/>
      <c r="RS67" s="17"/>
      <c r="RT67" s="17"/>
      <c r="RU67" s="17"/>
      <c r="RV67" s="17"/>
      <c r="RW67" s="17"/>
      <c r="RX67" s="17"/>
      <c r="RY67" s="17"/>
      <c r="RZ67" s="17"/>
      <c r="SA67" s="17"/>
      <c r="SB67" s="17"/>
      <c r="SC67" s="17"/>
      <c r="SD67" s="17"/>
      <c r="SE67" s="17"/>
      <c r="SF67" s="17"/>
      <c r="SG67" s="17"/>
      <c r="SH67" s="17"/>
      <c r="SI67" s="17"/>
      <c r="SJ67" s="17"/>
      <c r="SK67" s="17"/>
      <c r="SL67" s="17"/>
      <c r="SM67" s="17"/>
      <c r="SN67" s="17"/>
      <c r="SO67" s="17"/>
      <c r="SP67" s="17"/>
      <c r="SQ67" s="17"/>
      <c r="SR67" s="17"/>
      <c r="SS67" s="17"/>
      <c r="ST67" s="17"/>
      <c r="SU67" s="17"/>
      <c r="SV67" s="17"/>
      <c r="SW67" s="17"/>
      <c r="SX67" s="17"/>
      <c r="SY67" s="17"/>
      <c r="SZ67" s="17"/>
      <c r="TA67" s="17"/>
      <c r="TB67" s="17"/>
      <c r="TC67" s="17"/>
      <c r="TD67" s="17"/>
      <c r="TE67" s="17"/>
      <c r="TF67" s="17"/>
      <c r="TG67" s="17"/>
      <c r="TH67" s="17"/>
      <c r="TI67" s="17"/>
      <c r="TJ67" s="17"/>
      <c r="TK67" s="17"/>
      <c r="TL67" s="17"/>
      <c r="TM67" s="17"/>
      <c r="TN67" s="17"/>
      <c r="TO67" s="17"/>
      <c r="TP67" s="17"/>
      <c r="TQ67" s="17"/>
      <c r="TR67" s="17"/>
      <c r="TS67" s="17"/>
      <c r="TT67" s="17"/>
      <c r="TU67" s="17"/>
      <c r="TV67" s="17"/>
      <c r="TW67" s="17"/>
      <c r="TX67" s="17"/>
      <c r="TY67" s="17"/>
      <c r="TZ67" s="17"/>
      <c r="UA67" s="17"/>
      <c r="UB67" s="17"/>
      <c r="UC67" s="17"/>
      <c r="UD67" s="17"/>
      <c r="UE67" s="17"/>
      <c r="UF67" s="17"/>
      <c r="UG67" s="17"/>
      <c r="UH67" s="17"/>
      <c r="UI67" s="17"/>
      <c r="UJ67" s="17"/>
      <c r="UK67" s="17"/>
      <c r="UL67" s="17"/>
      <c r="UM67" s="17"/>
      <c r="UN67" s="17"/>
      <c r="UO67" s="17"/>
      <c r="UP67" s="17"/>
      <c r="UQ67" s="17"/>
      <c r="UR67" s="17"/>
      <c r="US67" s="17"/>
      <c r="UT67" s="17"/>
      <c r="UU67" s="17"/>
      <c r="UV67" s="17"/>
      <c r="UW67" s="17"/>
      <c r="UX67" s="17"/>
      <c r="UY67" s="17"/>
      <c r="UZ67" s="17"/>
      <c r="VA67" s="17"/>
      <c r="VB67" s="17"/>
      <c r="VC67" s="17"/>
      <c r="VD67" s="17"/>
      <c r="VE67" s="17"/>
      <c r="VF67" s="17"/>
      <c r="VG67" s="17"/>
      <c r="VH67" s="17"/>
      <c r="VI67" s="17"/>
      <c r="VJ67" s="17"/>
      <c r="VK67" s="17"/>
      <c r="VL67" s="17"/>
      <c r="VM67" s="17"/>
      <c r="VN67" s="17"/>
      <c r="VO67" s="17"/>
      <c r="VP67" s="17"/>
      <c r="VQ67" s="17"/>
      <c r="VR67" s="17"/>
      <c r="VS67" s="17"/>
      <c r="VT67" s="17"/>
      <c r="VU67" s="17"/>
      <c r="VV67" s="17"/>
      <c r="VW67" s="17"/>
      <c r="VX67" s="17"/>
      <c r="VY67" s="17"/>
      <c r="VZ67" s="17"/>
      <c r="WA67" s="17"/>
      <c r="WB67" s="17"/>
      <c r="WC67" s="17"/>
      <c r="WD67" s="17"/>
      <c r="WE67" s="17"/>
      <c r="WF67" s="17"/>
      <c r="WG67" s="17"/>
      <c r="WH67" s="17"/>
      <c r="WI67" s="17"/>
      <c r="WJ67" s="17"/>
      <c r="WK67" s="17"/>
      <c r="WL67" s="17"/>
      <c r="WM67" s="17"/>
      <c r="WN67" s="17"/>
      <c r="WO67" s="17"/>
      <c r="WP67" s="17"/>
      <c r="WQ67" s="17"/>
      <c r="WR67" s="17"/>
      <c r="WS67" s="17"/>
      <c r="WT67" s="17"/>
      <c r="WU67" s="17"/>
      <c r="WV67" s="17"/>
      <c r="WW67" s="17"/>
      <c r="WX67" s="17"/>
      <c r="WY67" s="17"/>
      <c r="WZ67" s="17"/>
      <c r="XA67" s="17"/>
      <c r="XB67" s="17"/>
      <c r="XC67" s="17"/>
      <c r="XD67" s="17"/>
      <c r="XE67" s="17"/>
      <c r="XF67" s="17"/>
      <c r="XG67" s="17"/>
      <c r="XH67" s="17"/>
      <c r="XI67" s="17"/>
      <c r="XJ67" s="17"/>
      <c r="XK67" s="17"/>
      <c r="XL67" s="17"/>
      <c r="XM67" s="17"/>
      <c r="XN67" s="17"/>
      <c r="XO67" s="17"/>
      <c r="XP67" s="17"/>
      <c r="XQ67" s="17"/>
      <c r="XR67" s="17"/>
      <c r="XS67" s="17"/>
      <c r="XT67" s="17"/>
      <c r="XU67" s="17"/>
      <c r="XV67" s="17"/>
      <c r="XW67" s="17"/>
      <c r="XX67" s="17"/>
      <c r="XY67" s="17"/>
      <c r="XZ67" s="17"/>
      <c r="YA67" s="17"/>
      <c r="YB67" s="17"/>
      <c r="YC67" s="17"/>
      <c r="YD67" s="17"/>
      <c r="YE67" s="17"/>
      <c r="YF67" s="17"/>
      <c r="YG67" s="17"/>
      <c r="YH67" s="17"/>
      <c r="YI67" s="17"/>
      <c r="YJ67" s="17"/>
      <c r="YK67" s="17"/>
      <c r="YL67" s="17"/>
      <c r="YM67" s="17"/>
      <c r="YN67" s="17"/>
      <c r="YO67" s="17"/>
      <c r="YP67" s="17"/>
      <c r="YQ67" s="17"/>
      <c r="YR67" s="17"/>
      <c r="YS67" s="17"/>
      <c r="YT67" s="17"/>
      <c r="YU67" s="17"/>
      <c r="YV67" s="17"/>
      <c r="YW67" s="17"/>
      <c r="YX67" s="17"/>
      <c r="YY67" s="17"/>
      <c r="YZ67" s="17"/>
      <c r="ZA67" s="17"/>
      <c r="ZB67" s="17"/>
      <c r="ZC67" s="17"/>
      <c r="ZD67" s="17"/>
      <c r="ZE67" s="17"/>
      <c r="ZF67" s="17"/>
      <c r="ZG67" s="17"/>
      <c r="ZH67" s="17"/>
      <c r="ZI67" s="17"/>
      <c r="ZJ67" s="17"/>
      <c r="ZK67" s="17"/>
      <c r="ZL67" s="17"/>
      <c r="ZM67" s="17"/>
      <c r="ZN67" s="17"/>
      <c r="ZO67" s="17"/>
      <c r="ZP67" s="17"/>
      <c r="ZQ67" s="17"/>
      <c r="ZR67" s="17"/>
      <c r="ZS67" s="17"/>
      <c r="ZT67" s="17"/>
      <c r="ZU67" s="17"/>
      <c r="ZV67" s="17"/>
      <c r="ZW67" s="17"/>
      <c r="ZX67" s="17"/>
      <c r="ZY67" s="17"/>
      <c r="ZZ67" s="17"/>
      <c r="AAA67" s="17"/>
      <c r="AAB67" s="17"/>
      <c r="AAC67" s="17"/>
      <c r="AAD67" s="17"/>
      <c r="AAE67" s="17"/>
      <c r="AAF67" s="17"/>
      <c r="AAG67" s="17"/>
      <c r="AAH67" s="17"/>
      <c r="AAI67" s="17"/>
      <c r="AAJ67" s="17"/>
      <c r="AAK67" s="17"/>
      <c r="AAL67" s="17"/>
      <c r="AAM67" s="17"/>
      <c r="AAN67" s="17"/>
      <c r="AAO67" s="17"/>
      <c r="AAP67" s="17"/>
      <c r="AAQ67" s="17"/>
      <c r="AAR67" s="17"/>
      <c r="AAS67" s="17"/>
      <c r="AAT67" s="17"/>
      <c r="AAU67" s="17"/>
      <c r="AAV67" s="17"/>
      <c r="AAW67" s="17"/>
      <c r="AAX67" s="17"/>
      <c r="AAY67" s="17"/>
      <c r="AAZ67" s="17"/>
      <c r="ABA67" s="17"/>
      <c r="ABB67" s="17"/>
      <c r="ABC67" s="17"/>
      <c r="ABD67" s="17"/>
      <c r="ABE67" s="17"/>
      <c r="ABF67" s="17"/>
      <c r="ABG67" s="17"/>
      <c r="ABH67" s="17"/>
      <c r="ABI67" s="17"/>
      <c r="ABJ67" s="17"/>
      <c r="ABK67" s="17"/>
      <c r="ABL67" s="17"/>
      <c r="ABM67" s="17"/>
      <c r="ABN67" s="17"/>
      <c r="ABO67" s="17"/>
      <c r="ABP67" s="17"/>
      <c r="ABQ67" s="17"/>
      <c r="ABR67" s="17"/>
      <c r="ABS67" s="17"/>
      <c r="ABT67" s="17"/>
      <c r="ABU67" s="17"/>
      <c r="ABV67" s="17"/>
      <c r="ABW67" s="17"/>
      <c r="ABX67" s="17"/>
      <c r="ABY67" s="17"/>
      <c r="ABZ67" s="17"/>
      <c r="ACA67" s="17"/>
      <c r="ACB67" s="17"/>
      <c r="ACC67" s="17"/>
      <c r="ACD67" s="17"/>
      <c r="ACE67" s="17"/>
      <c r="ACF67" s="17"/>
      <c r="ACG67" s="17"/>
      <c r="ACH67" s="17"/>
      <c r="ACI67" s="17"/>
      <c r="ACJ67" s="17"/>
      <c r="ACK67" s="17"/>
      <c r="ACL67" s="17"/>
      <c r="ACM67" s="17"/>
      <c r="ACN67" s="17"/>
      <c r="ACO67" s="17"/>
      <c r="ACP67" s="17"/>
      <c r="ACQ67" s="17"/>
      <c r="ACR67" s="17"/>
      <c r="ACS67" s="17"/>
      <c r="ACT67" s="17"/>
      <c r="ACU67" s="17"/>
      <c r="ACV67" s="17"/>
      <c r="ACW67" s="17"/>
      <c r="ACX67" s="17"/>
      <c r="ACY67" s="17"/>
      <c r="ACZ67" s="17"/>
      <c r="ADA67" s="17"/>
      <c r="ADB67" s="17"/>
      <c r="ADC67" s="17"/>
      <c r="ADD67" s="17"/>
      <c r="ADE67" s="17"/>
      <c r="ADF67" s="17"/>
      <c r="ADG67" s="17"/>
      <c r="ADH67" s="17"/>
      <c r="ADI67" s="17"/>
      <c r="ADJ67" s="17"/>
      <c r="ADK67" s="17"/>
      <c r="ADL67" s="17"/>
      <c r="ADM67" s="17"/>
      <c r="ADN67" s="17"/>
      <c r="ADO67" s="17"/>
      <c r="ADP67" s="17"/>
      <c r="ADQ67" s="17"/>
      <c r="ADR67" s="17"/>
      <c r="ADS67" s="17"/>
      <c r="ADT67" s="17"/>
      <c r="ADU67" s="17"/>
      <c r="ADV67" s="17"/>
      <c r="ADW67" s="17"/>
      <c r="ADX67" s="17"/>
      <c r="ADY67" s="17"/>
      <c r="ADZ67" s="17"/>
      <c r="AEA67" s="17"/>
      <c r="AEB67" s="17"/>
      <c r="AEC67" s="17"/>
      <c r="AED67" s="17"/>
      <c r="AEE67" s="17"/>
      <c r="AEF67" s="17"/>
      <c r="AEG67" s="17"/>
      <c r="AEH67" s="17"/>
      <c r="AEI67" s="17"/>
      <c r="AEJ67" s="17"/>
      <c r="AEK67" s="17"/>
      <c r="AEL67" s="17"/>
      <c r="AEM67" s="17"/>
      <c r="AEN67" s="17"/>
      <c r="AEO67" s="17"/>
      <c r="AEP67" s="17"/>
      <c r="AEQ67" s="17"/>
      <c r="AER67" s="17"/>
      <c r="AES67" s="17"/>
      <c r="AET67" s="17"/>
      <c r="AEU67" s="17"/>
      <c r="AEV67" s="17"/>
      <c r="AEW67" s="17"/>
      <c r="AEX67" s="17"/>
      <c r="AEY67" s="17"/>
      <c r="AEZ67" s="17"/>
      <c r="AFA67" s="17"/>
      <c r="AFB67" s="17"/>
      <c r="AFC67" s="17"/>
      <c r="AFD67" s="17"/>
      <c r="AFE67" s="17"/>
      <c r="AFF67" s="17"/>
      <c r="AFG67" s="17"/>
      <c r="AFH67" s="17"/>
      <c r="AFI67" s="17"/>
      <c r="AFJ67" s="17"/>
      <c r="AFK67" s="17"/>
      <c r="AFL67" s="17"/>
      <c r="AFM67" s="17"/>
      <c r="AFN67" s="17"/>
      <c r="AFO67" s="17"/>
      <c r="AFP67" s="17"/>
      <c r="AFQ67" s="17"/>
      <c r="AFR67" s="17"/>
      <c r="AFS67" s="17"/>
      <c r="AFT67" s="17"/>
      <c r="AFU67" s="17"/>
      <c r="AFV67" s="17"/>
      <c r="AFW67" s="17"/>
      <c r="AFX67" s="17"/>
      <c r="AFY67" s="17"/>
      <c r="AFZ67" s="17"/>
      <c r="AGA67" s="17"/>
      <c r="AGB67" s="17"/>
      <c r="AGC67" s="17"/>
      <c r="AGD67" s="17"/>
      <c r="AGE67" s="17"/>
      <c r="AGF67" s="17"/>
      <c r="AGG67" s="17"/>
      <c r="AGH67" s="17"/>
      <c r="AGI67" s="17"/>
      <c r="AGJ67" s="17"/>
      <c r="AGK67" s="17"/>
      <c r="AGL67" s="17"/>
      <c r="AGM67" s="17"/>
      <c r="AGN67" s="17"/>
      <c r="AGO67" s="17"/>
      <c r="AGP67" s="17"/>
      <c r="AGQ67" s="17"/>
      <c r="AGR67" s="17"/>
      <c r="AGS67" s="17"/>
      <c r="AGT67" s="17"/>
      <c r="AGU67" s="17"/>
      <c r="AGV67" s="17"/>
      <c r="AGW67" s="17"/>
      <c r="AGX67" s="17"/>
      <c r="AGY67" s="17"/>
      <c r="AGZ67" s="17"/>
      <c r="AHA67" s="17"/>
      <c r="AHB67" s="17"/>
      <c r="AHC67" s="17"/>
      <c r="AHD67" s="17"/>
      <c r="AHE67" s="17"/>
      <c r="AHF67" s="17"/>
      <c r="AHG67" s="17"/>
      <c r="AHH67" s="17"/>
      <c r="AHI67" s="17"/>
      <c r="AHJ67" s="17"/>
      <c r="AHK67" s="17"/>
      <c r="AHL67" s="17"/>
      <c r="AHM67" s="17"/>
      <c r="AHN67" s="17"/>
      <c r="AHO67" s="17"/>
      <c r="AHP67" s="17"/>
      <c r="AHQ67" s="17"/>
      <c r="AHR67" s="17"/>
      <c r="AHS67" s="17"/>
      <c r="AHT67" s="17"/>
      <c r="AHU67" s="17"/>
      <c r="AHV67" s="17"/>
      <c r="AHW67" s="17"/>
      <c r="AHX67" s="17"/>
      <c r="AHY67" s="17"/>
      <c r="AHZ67" s="17"/>
      <c r="AIA67" s="17"/>
      <c r="AIB67" s="17"/>
      <c r="AIC67" s="17"/>
      <c r="AID67" s="17"/>
      <c r="AIE67" s="17"/>
      <c r="AIF67" s="17"/>
      <c r="AIG67" s="17"/>
      <c r="AIH67" s="17"/>
      <c r="AII67" s="17"/>
      <c r="AIJ67" s="17"/>
      <c r="AIK67" s="17"/>
      <c r="AIL67" s="17"/>
      <c r="AIM67" s="17"/>
      <c r="AIN67" s="17"/>
      <c r="AIO67" s="17"/>
      <c r="AIP67" s="17"/>
      <c r="AIQ67" s="17"/>
      <c r="AIR67" s="17"/>
      <c r="AIS67" s="17"/>
      <c r="AIT67" s="17"/>
      <c r="AIU67" s="17"/>
      <c r="AIV67" s="17"/>
      <c r="AIW67" s="17"/>
      <c r="AIX67" s="17"/>
      <c r="AIY67" s="17"/>
      <c r="AIZ67" s="17"/>
      <c r="AJA67" s="17"/>
      <c r="AJB67" s="17"/>
      <c r="AJC67" s="17"/>
      <c r="AJD67" s="17"/>
      <c r="AJE67" s="17"/>
      <c r="AJF67" s="17"/>
      <c r="AJG67" s="17"/>
      <c r="AJH67" s="17"/>
      <c r="AJI67" s="17"/>
      <c r="AJJ67" s="17"/>
      <c r="AJK67" s="17"/>
      <c r="AJL67" s="17"/>
      <c r="AJM67" s="17"/>
      <c r="AJN67" s="17"/>
      <c r="AJO67" s="17"/>
      <c r="AJP67" s="17"/>
      <c r="AJQ67" s="17"/>
      <c r="AJR67" s="17"/>
      <c r="AJS67" s="17"/>
      <c r="AJT67" s="17"/>
      <c r="AJU67" s="17"/>
      <c r="AJV67" s="17"/>
      <c r="AJW67" s="17"/>
      <c r="AJX67" s="17"/>
      <c r="AJY67" s="17"/>
      <c r="AJZ67" s="17"/>
      <c r="AKA67" s="17"/>
      <c r="AKB67" s="17"/>
      <c r="AKC67" s="17"/>
      <c r="AKD67" s="17"/>
      <c r="AKE67" s="17"/>
      <c r="AKF67" s="17"/>
      <c r="AKG67" s="17"/>
      <c r="AKH67" s="17"/>
      <c r="AKI67" s="17"/>
      <c r="AKJ67" s="17"/>
      <c r="AKK67" s="17"/>
      <c r="AKL67" s="17"/>
      <c r="AKM67" s="17"/>
      <c r="AKN67" s="17"/>
      <c r="AKO67" s="17"/>
      <c r="AKP67" s="17"/>
      <c r="AKQ67" s="17"/>
      <c r="AKR67" s="17"/>
      <c r="AKS67" s="17"/>
      <c r="AKT67" s="17"/>
      <c r="AKU67" s="17"/>
      <c r="AKV67" s="17"/>
      <c r="AKW67" s="17"/>
      <c r="AKX67" s="17"/>
      <c r="AKY67" s="17"/>
      <c r="AKZ67" s="17"/>
      <c r="ALA67" s="17"/>
      <c r="ALB67" s="17"/>
      <c r="ALC67" s="17"/>
      <c r="ALD67" s="17"/>
      <c r="ALE67" s="17"/>
      <c r="ALF67" s="17"/>
      <c r="ALG67" s="17"/>
      <c r="ALH67" s="17"/>
      <c r="ALI67" s="17"/>
      <c r="ALJ67" s="17"/>
      <c r="ALK67" s="17"/>
      <c r="ALL67" s="17"/>
      <c r="ALM67" s="17"/>
      <c r="ALN67" s="17"/>
      <c r="ALO67" s="17"/>
      <c r="ALP67" s="17"/>
      <c r="ALQ67" s="17"/>
      <c r="ALR67" s="17"/>
      <c r="ALS67" s="17"/>
      <c r="ALT67" s="17"/>
      <c r="ALU67" s="17"/>
      <c r="ALV67" s="17"/>
      <c r="ALW67" s="17"/>
      <c r="ALX67" s="17"/>
      <c r="ALY67" s="17"/>
      <c r="ALZ67" s="17"/>
      <c r="AMA67" s="17"/>
      <c r="AMB67" s="17"/>
      <c r="AMC67" s="17"/>
      <c r="AMD67" s="17"/>
      <c r="AME67" s="17"/>
      <c r="AMF67" s="17"/>
      <c r="AMG67" s="17"/>
    </row>
    <row r="68" spans="1:1021">
      <c r="A68" s="17"/>
      <c r="B68" s="19" t="s">
        <v>525</v>
      </c>
      <c r="C68" s="20" t="s">
        <v>31</v>
      </c>
      <c r="D68" s="21"/>
      <c r="E68" s="22"/>
      <c r="F68" s="21">
        <v>29.95</v>
      </c>
      <c r="G68" s="22">
        <v>0.3</v>
      </c>
      <c r="H68" s="21"/>
      <c r="I68" s="22"/>
      <c r="J68" s="21"/>
      <c r="K68" s="25">
        <f>F68*G68</f>
        <v>8.9849999999999994</v>
      </c>
      <c r="L68" s="26">
        <f t="shared" ref="L68" si="14">K68</f>
        <v>8.9849999999999994</v>
      </c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  <c r="IQ68" s="17"/>
      <c r="IR68" s="17"/>
      <c r="IS68" s="17"/>
      <c r="IT68" s="17"/>
      <c r="IU68" s="17"/>
      <c r="IV68" s="17"/>
      <c r="IW68" s="17"/>
      <c r="IX68" s="17"/>
      <c r="IY68" s="17"/>
      <c r="IZ68" s="17"/>
      <c r="JA68" s="17"/>
      <c r="JB68" s="17"/>
      <c r="JC68" s="17"/>
      <c r="JD68" s="17"/>
      <c r="JE68" s="17"/>
      <c r="JF68" s="17"/>
      <c r="JG68" s="17"/>
      <c r="JH68" s="17"/>
      <c r="JI68" s="17"/>
      <c r="JJ68" s="17"/>
      <c r="JK68" s="17"/>
      <c r="JL68" s="17"/>
      <c r="JM68" s="17"/>
      <c r="JN68" s="17"/>
      <c r="JO68" s="17"/>
      <c r="JP68" s="17"/>
      <c r="JQ68" s="17"/>
      <c r="JR68" s="17"/>
      <c r="JS68" s="17"/>
      <c r="JT68" s="17"/>
      <c r="JU68" s="17"/>
      <c r="JV68" s="17"/>
      <c r="JW68" s="17"/>
      <c r="JX68" s="17"/>
      <c r="JY68" s="17"/>
      <c r="JZ68" s="17"/>
      <c r="KA68" s="17"/>
      <c r="KB68" s="17"/>
      <c r="KC68" s="17"/>
      <c r="KD68" s="17"/>
      <c r="KE68" s="17"/>
      <c r="KF68" s="17"/>
      <c r="KG68" s="17"/>
      <c r="KH68" s="17"/>
      <c r="KI68" s="17"/>
      <c r="KJ68" s="17"/>
      <c r="KK68" s="17"/>
      <c r="KL68" s="17"/>
      <c r="KM68" s="17"/>
      <c r="KN68" s="17"/>
      <c r="KO68" s="17"/>
      <c r="KP68" s="17"/>
      <c r="KQ68" s="17"/>
      <c r="KR68" s="17"/>
      <c r="KS68" s="17"/>
      <c r="KT68" s="17"/>
      <c r="KU68" s="17"/>
      <c r="KV68" s="17"/>
      <c r="KW68" s="17"/>
      <c r="KX68" s="17"/>
      <c r="KY68" s="17"/>
      <c r="KZ68" s="17"/>
      <c r="LA68" s="17"/>
      <c r="LB68" s="17"/>
      <c r="LC68" s="17"/>
      <c r="LD68" s="17"/>
      <c r="LE68" s="17"/>
      <c r="LF68" s="17"/>
      <c r="LG68" s="17"/>
      <c r="LH68" s="17"/>
      <c r="LI68" s="17"/>
      <c r="LJ68" s="17"/>
      <c r="LK68" s="17"/>
      <c r="LL68" s="17"/>
      <c r="LM68" s="17"/>
      <c r="LN68" s="17"/>
      <c r="LO68" s="17"/>
      <c r="LP68" s="17"/>
      <c r="LQ68" s="17"/>
      <c r="LR68" s="17"/>
      <c r="LS68" s="17"/>
      <c r="LT68" s="17"/>
      <c r="LU68" s="17"/>
      <c r="LV68" s="17"/>
      <c r="LW68" s="17"/>
      <c r="LX68" s="17"/>
      <c r="LY68" s="17"/>
      <c r="LZ68" s="17"/>
      <c r="MA68" s="17"/>
      <c r="MB68" s="17"/>
      <c r="MC68" s="17"/>
      <c r="MD68" s="17"/>
      <c r="ME68" s="17"/>
      <c r="MF68" s="17"/>
      <c r="MG68" s="17"/>
      <c r="MH68" s="17"/>
      <c r="MI68" s="17"/>
      <c r="MJ68" s="17"/>
      <c r="MK68" s="17"/>
      <c r="ML68" s="17"/>
      <c r="MM68" s="17"/>
      <c r="MN68" s="17"/>
      <c r="MO68" s="17"/>
      <c r="MP68" s="17"/>
      <c r="MQ68" s="17"/>
      <c r="MR68" s="17"/>
      <c r="MS68" s="17"/>
      <c r="MT68" s="17"/>
      <c r="MU68" s="17"/>
      <c r="MV68" s="17"/>
      <c r="MW68" s="17"/>
      <c r="MX68" s="17"/>
      <c r="MY68" s="17"/>
      <c r="MZ68" s="17"/>
      <c r="NA68" s="17"/>
      <c r="NB68" s="17"/>
      <c r="NC68" s="17"/>
      <c r="ND68" s="17"/>
      <c r="NE68" s="17"/>
      <c r="NF68" s="17"/>
      <c r="NG68" s="17"/>
      <c r="NH68" s="17"/>
      <c r="NI68" s="17"/>
      <c r="NJ68" s="17"/>
      <c r="NK68" s="17"/>
      <c r="NL68" s="17"/>
      <c r="NM68" s="17"/>
      <c r="NN68" s="17"/>
      <c r="NO68" s="17"/>
      <c r="NP68" s="17"/>
      <c r="NQ68" s="17"/>
      <c r="NR68" s="17"/>
      <c r="NS68" s="17"/>
      <c r="NT68" s="17"/>
      <c r="NU68" s="17"/>
      <c r="NV68" s="17"/>
      <c r="NW68" s="17"/>
      <c r="NX68" s="17"/>
      <c r="NY68" s="17"/>
      <c r="NZ68" s="17"/>
      <c r="OA68" s="17"/>
      <c r="OB68" s="17"/>
      <c r="OC68" s="17"/>
      <c r="OD68" s="17"/>
      <c r="OE68" s="17"/>
      <c r="OF68" s="17"/>
      <c r="OG68" s="17"/>
      <c r="OH68" s="17"/>
      <c r="OI68" s="17"/>
      <c r="OJ68" s="17"/>
      <c r="OK68" s="17"/>
      <c r="OL68" s="17"/>
      <c r="OM68" s="17"/>
      <c r="ON68" s="17"/>
      <c r="OO68" s="17"/>
      <c r="OP68" s="17"/>
      <c r="OQ68" s="17"/>
      <c r="OR68" s="17"/>
      <c r="OS68" s="17"/>
      <c r="OT68" s="17"/>
      <c r="OU68" s="17"/>
      <c r="OV68" s="17"/>
      <c r="OW68" s="17"/>
      <c r="OX68" s="17"/>
      <c r="OY68" s="17"/>
      <c r="OZ68" s="17"/>
      <c r="PA68" s="17"/>
      <c r="PB68" s="17"/>
      <c r="PC68" s="17"/>
      <c r="PD68" s="17"/>
      <c r="PE68" s="17"/>
      <c r="PF68" s="17"/>
      <c r="PG68" s="17"/>
      <c r="PH68" s="17"/>
      <c r="PI68" s="17"/>
      <c r="PJ68" s="17"/>
      <c r="PK68" s="17"/>
      <c r="PL68" s="17"/>
      <c r="PM68" s="17"/>
      <c r="PN68" s="17"/>
      <c r="PO68" s="17"/>
      <c r="PP68" s="17"/>
      <c r="PQ68" s="17"/>
      <c r="PR68" s="17"/>
      <c r="PS68" s="17"/>
      <c r="PT68" s="17"/>
      <c r="PU68" s="17"/>
      <c r="PV68" s="17"/>
      <c r="PW68" s="17"/>
      <c r="PX68" s="17"/>
      <c r="PY68" s="17"/>
      <c r="PZ68" s="17"/>
      <c r="QA68" s="17"/>
      <c r="QB68" s="17"/>
      <c r="QC68" s="17"/>
      <c r="QD68" s="17"/>
      <c r="QE68" s="17"/>
      <c r="QF68" s="17"/>
      <c r="QG68" s="17"/>
      <c r="QH68" s="17"/>
      <c r="QI68" s="17"/>
      <c r="QJ68" s="17"/>
      <c r="QK68" s="17"/>
      <c r="QL68" s="17"/>
      <c r="QM68" s="17"/>
      <c r="QN68" s="17"/>
      <c r="QO68" s="17"/>
      <c r="QP68" s="17"/>
      <c r="QQ68" s="17"/>
      <c r="QR68" s="17"/>
      <c r="QS68" s="17"/>
      <c r="QT68" s="17"/>
      <c r="QU68" s="17"/>
      <c r="QV68" s="17"/>
      <c r="QW68" s="17"/>
      <c r="QX68" s="17"/>
      <c r="QY68" s="17"/>
      <c r="QZ68" s="17"/>
      <c r="RA68" s="17"/>
      <c r="RB68" s="17"/>
      <c r="RC68" s="17"/>
      <c r="RD68" s="17"/>
      <c r="RE68" s="17"/>
      <c r="RF68" s="17"/>
      <c r="RG68" s="17"/>
      <c r="RH68" s="17"/>
      <c r="RI68" s="17"/>
      <c r="RJ68" s="17"/>
      <c r="RK68" s="17"/>
      <c r="RL68" s="17"/>
      <c r="RM68" s="17"/>
      <c r="RN68" s="17"/>
      <c r="RO68" s="17"/>
      <c r="RP68" s="17"/>
      <c r="RQ68" s="17"/>
      <c r="RR68" s="17"/>
      <c r="RS68" s="17"/>
      <c r="RT68" s="17"/>
      <c r="RU68" s="17"/>
      <c r="RV68" s="17"/>
      <c r="RW68" s="17"/>
      <c r="RX68" s="17"/>
      <c r="RY68" s="17"/>
      <c r="RZ68" s="17"/>
      <c r="SA68" s="17"/>
      <c r="SB68" s="17"/>
      <c r="SC68" s="17"/>
      <c r="SD68" s="17"/>
      <c r="SE68" s="17"/>
      <c r="SF68" s="17"/>
      <c r="SG68" s="17"/>
      <c r="SH68" s="17"/>
      <c r="SI68" s="17"/>
      <c r="SJ68" s="17"/>
      <c r="SK68" s="17"/>
      <c r="SL68" s="17"/>
      <c r="SM68" s="17"/>
      <c r="SN68" s="17"/>
      <c r="SO68" s="17"/>
      <c r="SP68" s="17"/>
      <c r="SQ68" s="17"/>
      <c r="SR68" s="17"/>
      <c r="SS68" s="17"/>
      <c r="ST68" s="17"/>
      <c r="SU68" s="17"/>
      <c r="SV68" s="17"/>
      <c r="SW68" s="17"/>
      <c r="SX68" s="17"/>
      <c r="SY68" s="17"/>
      <c r="SZ68" s="17"/>
      <c r="TA68" s="17"/>
      <c r="TB68" s="17"/>
      <c r="TC68" s="17"/>
      <c r="TD68" s="17"/>
      <c r="TE68" s="17"/>
      <c r="TF68" s="17"/>
      <c r="TG68" s="17"/>
      <c r="TH68" s="17"/>
      <c r="TI68" s="17"/>
      <c r="TJ68" s="17"/>
      <c r="TK68" s="17"/>
      <c r="TL68" s="17"/>
      <c r="TM68" s="17"/>
      <c r="TN68" s="17"/>
      <c r="TO68" s="17"/>
      <c r="TP68" s="17"/>
      <c r="TQ68" s="17"/>
      <c r="TR68" s="17"/>
      <c r="TS68" s="17"/>
      <c r="TT68" s="17"/>
      <c r="TU68" s="17"/>
      <c r="TV68" s="17"/>
      <c r="TW68" s="17"/>
      <c r="TX68" s="17"/>
      <c r="TY68" s="17"/>
      <c r="TZ68" s="17"/>
      <c r="UA68" s="17"/>
      <c r="UB68" s="17"/>
      <c r="UC68" s="17"/>
      <c r="UD68" s="17"/>
      <c r="UE68" s="17"/>
      <c r="UF68" s="17"/>
      <c r="UG68" s="17"/>
      <c r="UH68" s="17"/>
      <c r="UI68" s="17"/>
      <c r="UJ68" s="17"/>
      <c r="UK68" s="17"/>
      <c r="UL68" s="17"/>
      <c r="UM68" s="17"/>
      <c r="UN68" s="17"/>
      <c r="UO68" s="17"/>
      <c r="UP68" s="17"/>
      <c r="UQ68" s="17"/>
      <c r="UR68" s="17"/>
      <c r="US68" s="17"/>
      <c r="UT68" s="17"/>
      <c r="UU68" s="17"/>
      <c r="UV68" s="17"/>
      <c r="UW68" s="17"/>
      <c r="UX68" s="17"/>
      <c r="UY68" s="17"/>
      <c r="UZ68" s="17"/>
      <c r="VA68" s="17"/>
      <c r="VB68" s="17"/>
      <c r="VC68" s="17"/>
      <c r="VD68" s="17"/>
      <c r="VE68" s="17"/>
      <c r="VF68" s="17"/>
      <c r="VG68" s="17"/>
      <c r="VH68" s="17"/>
      <c r="VI68" s="17"/>
      <c r="VJ68" s="17"/>
      <c r="VK68" s="17"/>
      <c r="VL68" s="17"/>
      <c r="VM68" s="17"/>
      <c r="VN68" s="17"/>
      <c r="VO68" s="17"/>
      <c r="VP68" s="17"/>
      <c r="VQ68" s="17"/>
      <c r="VR68" s="17"/>
      <c r="VS68" s="17"/>
      <c r="VT68" s="17"/>
      <c r="VU68" s="17"/>
      <c r="VV68" s="17"/>
      <c r="VW68" s="17"/>
      <c r="VX68" s="17"/>
      <c r="VY68" s="17"/>
      <c r="VZ68" s="17"/>
      <c r="WA68" s="17"/>
      <c r="WB68" s="17"/>
      <c r="WC68" s="17"/>
      <c r="WD68" s="17"/>
      <c r="WE68" s="17"/>
      <c r="WF68" s="17"/>
      <c r="WG68" s="17"/>
      <c r="WH68" s="17"/>
      <c r="WI68" s="17"/>
      <c r="WJ68" s="17"/>
      <c r="WK68" s="17"/>
      <c r="WL68" s="17"/>
      <c r="WM68" s="17"/>
      <c r="WN68" s="17"/>
      <c r="WO68" s="17"/>
      <c r="WP68" s="17"/>
      <c r="WQ68" s="17"/>
      <c r="WR68" s="17"/>
      <c r="WS68" s="17"/>
      <c r="WT68" s="17"/>
      <c r="WU68" s="17"/>
      <c r="WV68" s="17"/>
      <c r="WW68" s="17"/>
      <c r="WX68" s="17"/>
      <c r="WY68" s="17"/>
      <c r="WZ68" s="17"/>
      <c r="XA68" s="17"/>
      <c r="XB68" s="17"/>
      <c r="XC68" s="17"/>
      <c r="XD68" s="17"/>
      <c r="XE68" s="17"/>
      <c r="XF68" s="17"/>
      <c r="XG68" s="17"/>
      <c r="XH68" s="17"/>
      <c r="XI68" s="17"/>
      <c r="XJ68" s="17"/>
      <c r="XK68" s="17"/>
      <c r="XL68" s="17"/>
      <c r="XM68" s="17"/>
      <c r="XN68" s="17"/>
      <c r="XO68" s="17"/>
      <c r="XP68" s="17"/>
      <c r="XQ68" s="17"/>
      <c r="XR68" s="17"/>
      <c r="XS68" s="17"/>
      <c r="XT68" s="17"/>
      <c r="XU68" s="17"/>
      <c r="XV68" s="17"/>
      <c r="XW68" s="17"/>
      <c r="XX68" s="17"/>
      <c r="XY68" s="17"/>
      <c r="XZ68" s="17"/>
      <c r="YA68" s="17"/>
      <c r="YB68" s="17"/>
      <c r="YC68" s="17"/>
      <c r="YD68" s="17"/>
      <c r="YE68" s="17"/>
      <c r="YF68" s="17"/>
      <c r="YG68" s="17"/>
      <c r="YH68" s="17"/>
      <c r="YI68" s="17"/>
      <c r="YJ68" s="17"/>
      <c r="YK68" s="17"/>
      <c r="YL68" s="17"/>
      <c r="YM68" s="17"/>
      <c r="YN68" s="17"/>
      <c r="YO68" s="17"/>
      <c r="YP68" s="17"/>
      <c r="YQ68" s="17"/>
      <c r="YR68" s="17"/>
      <c r="YS68" s="17"/>
      <c r="YT68" s="17"/>
      <c r="YU68" s="17"/>
      <c r="YV68" s="17"/>
      <c r="YW68" s="17"/>
      <c r="YX68" s="17"/>
      <c r="YY68" s="17"/>
      <c r="YZ68" s="17"/>
      <c r="ZA68" s="17"/>
      <c r="ZB68" s="17"/>
      <c r="ZC68" s="17"/>
      <c r="ZD68" s="17"/>
      <c r="ZE68" s="17"/>
      <c r="ZF68" s="17"/>
      <c r="ZG68" s="17"/>
      <c r="ZH68" s="17"/>
      <c r="ZI68" s="17"/>
      <c r="ZJ68" s="17"/>
      <c r="ZK68" s="17"/>
      <c r="ZL68" s="17"/>
      <c r="ZM68" s="17"/>
      <c r="ZN68" s="17"/>
      <c r="ZO68" s="17"/>
      <c r="ZP68" s="17"/>
      <c r="ZQ68" s="17"/>
      <c r="ZR68" s="17"/>
      <c r="ZS68" s="17"/>
      <c r="ZT68" s="17"/>
      <c r="ZU68" s="17"/>
      <c r="ZV68" s="17"/>
      <c r="ZW68" s="17"/>
      <c r="ZX68" s="17"/>
      <c r="ZY68" s="17"/>
      <c r="ZZ68" s="17"/>
      <c r="AAA68" s="17"/>
      <c r="AAB68" s="17"/>
      <c r="AAC68" s="17"/>
      <c r="AAD68" s="17"/>
      <c r="AAE68" s="17"/>
      <c r="AAF68" s="17"/>
      <c r="AAG68" s="17"/>
      <c r="AAH68" s="17"/>
      <c r="AAI68" s="17"/>
      <c r="AAJ68" s="17"/>
      <c r="AAK68" s="17"/>
      <c r="AAL68" s="17"/>
      <c r="AAM68" s="17"/>
      <c r="AAN68" s="17"/>
      <c r="AAO68" s="17"/>
      <c r="AAP68" s="17"/>
      <c r="AAQ68" s="17"/>
      <c r="AAR68" s="17"/>
      <c r="AAS68" s="17"/>
      <c r="AAT68" s="17"/>
      <c r="AAU68" s="17"/>
      <c r="AAV68" s="17"/>
      <c r="AAW68" s="17"/>
      <c r="AAX68" s="17"/>
      <c r="AAY68" s="17"/>
      <c r="AAZ68" s="17"/>
      <c r="ABA68" s="17"/>
      <c r="ABB68" s="17"/>
      <c r="ABC68" s="17"/>
      <c r="ABD68" s="17"/>
      <c r="ABE68" s="17"/>
      <c r="ABF68" s="17"/>
      <c r="ABG68" s="17"/>
      <c r="ABH68" s="17"/>
      <c r="ABI68" s="17"/>
      <c r="ABJ68" s="17"/>
      <c r="ABK68" s="17"/>
      <c r="ABL68" s="17"/>
      <c r="ABM68" s="17"/>
      <c r="ABN68" s="17"/>
      <c r="ABO68" s="17"/>
      <c r="ABP68" s="17"/>
      <c r="ABQ68" s="17"/>
      <c r="ABR68" s="17"/>
      <c r="ABS68" s="17"/>
      <c r="ABT68" s="17"/>
      <c r="ABU68" s="17"/>
      <c r="ABV68" s="17"/>
      <c r="ABW68" s="17"/>
      <c r="ABX68" s="17"/>
      <c r="ABY68" s="17"/>
      <c r="ABZ68" s="17"/>
      <c r="ACA68" s="17"/>
      <c r="ACB68" s="17"/>
      <c r="ACC68" s="17"/>
      <c r="ACD68" s="17"/>
      <c r="ACE68" s="17"/>
      <c r="ACF68" s="17"/>
      <c r="ACG68" s="17"/>
      <c r="ACH68" s="17"/>
      <c r="ACI68" s="17"/>
      <c r="ACJ68" s="17"/>
      <c r="ACK68" s="17"/>
      <c r="ACL68" s="17"/>
      <c r="ACM68" s="17"/>
      <c r="ACN68" s="17"/>
      <c r="ACO68" s="17"/>
      <c r="ACP68" s="17"/>
      <c r="ACQ68" s="17"/>
      <c r="ACR68" s="17"/>
      <c r="ACS68" s="17"/>
      <c r="ACT68" s="17"/>
      <c r="ACU68" s="17"/>
      <c r="ACV68" s="17"/>
      <c r="ACW68" s="17"/>
      <c r="ACX68" s="17"/>
      <c r="ACY68" s="17"/>
      <c r="ACZ68" s="17"/>
      <c r="ADA68" s="17"/>
      <c r="ADB68" s="17"/>
      <c r="ADC68" s="17"/>
      <c r="ADD68" s="17"/>
      <c r="ADE68" s="17"/>
      <c r="ADF68" s="17"/>
      <c r="ADG68" s="17"/>
      <c r="ADH68" s="17"/>
      <c r="ADI68" s="17"/>
      <c r="ADJ68" s="17"/>
      <c r="ADK68" s="17"/>
      <c r="ADL68" s="17"/>
      <c r="ADM68" s="17"/>
      <c r="ADN68" s="17"/>
      <c r="ADO68" s="17"/>
      <c r="ADP68" s="17"/>
      <c r="ADQ68" s="17"/>
      <c r="ADR68" s="17"/>
      <c r="ADS68" s="17"/>
      <c r="ADT68" s="17"/>
      <c r="ADU68" s="17"/>
      <c r="ADV68" s="17"/>
      <c r="ADW68" s="17"/>
      <c r="ADX68" s="17"/>
      <c r="ADY68" s="17"/>
      <c r="ADZ68" s="17"/>
      <c r="AEA68" s="17"/>
      <c r="AEB68" s="17"/>
      <c r="AEC68" s="17"/>
      <c r="AED68" s="17"/>
      <c r="AEE68" s="17"/>
      <c r="AEF68" s="17"/>
      <c r="AEG68" s="17"/>
      <c r="AEH68" s="17"/>
      <c r="AEI68" s="17"/>
      <c r="AEJ68" s="17"/>
      <c r="AEK68" s="17"/>
      <c r="AEL68" s="17"/>
      <c r="AEM68" s="17"/>
      <c r="AEN68" s="17"/>
      <c r="AEO68" s="17"/>
      <c r="AEP68" s="17"/>
      <c r="AEQ68" s="17"/>
      <c r="AER68" s="17"/>
      <c r="AES68" s="17"/>
      <c r="AET68" s="17"/>
      <c r="AEU68" s="17"/>
      <c r="AEV68" s="17"/>
      <c r="AEW68" s="17"/>
      <c r="AEX68" s="17"/>
      <c r="AEY68" s="17"/>
      <c r="AEZ68" s="17"/>
      <c r="AFA68" s="17"/>
      <c r="AFB68" s="17"/>
      <c r="AFC68" s="17"/>
      <c r="AFD68" s="17"/>
      <c r="AFE68" s="17"/>
      <c r="AFF68" s="17"/>
      <c r="AFG68" s="17"/>
      <c r="AFH68" s="17"/>
      <c r="AFI68" s="17"/>
      <c r="AFJ68" s="17"/>
      <c r="AFK68" s="17"/>
      <c r="AFL68" s="17"/>
      <c r="AFM68" s="17"/>
      <c r="AFN68" s="17"/>
      <c r="AFO68" s="17"/>
      <c r="AFP68" s="17"/>
      <c r="AFQ68" s="17"/>
      <c r="AFR68" s="17"/>
      <c r="AFS68" s="17"/>
      <c r="AFT68" s="17"/>
      <c r="AFU68" s="17"/>
      <c r="AFV68" s="17"/>
      <c r="AFW68" s="17"/>
      <c r="AFX68" s="17"/>
      <c r="AFY68" s="17"/>
      <c r="AFZ68" s="17"/>
      <c r="AGA68" s="17"/>
      <c r="AGB68" s="17"/>
      <c r="AGC68" s="17"/>
      <c r="AGD68" s="17"/>
      <c r="AGE68" s="17"/>
      <c r="AGF68" s="17"/>
      <c r="AGG68" s="17"/>
      <c r="AGH68" s="17"/>
      <c r="AGI68" s="17"/>
      <c r="AGJ68" s="17"/>
      <c r="AGK68" s="17"/>
      <c r="AGL68" s="17"/>
      <c r="AGM68" s="17"/>
      <c r="AGN68" s="17"/>
      <c r="AGO68" s="17"/>
      <c r="AGP68" s="17"/>
      <c r="AGQ68" s="17"/>
      <c r="AGR68" s="17"/>
      <c r="AGS68" s="17"/>
      <c r="AGT68" s="17"/>
      <c r="AGU68" s="17"/>
      <c r="AGV68" s="17"/>
      <c r="AGW68" s="17"/>
      <c r="AGX68" s="17"/>
      <c r="AGY68" s="17"/>
      <c r="AGZ68" s="17"/>
      <c r="AHA68" s="17"/>
      <c r="AHB68" s="17"/>
      <c r="AHC68" s="17"/>
      <c r="AHD68" s="17"/>
      <c r="AHE68" s="17"/>
      <c r="AHF68" s="17"/>
      <c r="AHG68" s="17"/>
      <c r="AHH68" s="17"/>
      <c r="AHI68" s="17"/>
      <c r="AHJ68" s="17"/>
      <c r="AHK68" s="17"/>
      <c r="AHL68" s="17"/>
      <c r="AHM68" s="17"/>
      <c r="AHN68" s="17"/>
      <c r="AHO68" s="17"/>
      <c r="AHP68" s="17"/>
      <c r="AHQ68" s="17"/>
      <c r="AHR68" s="17"/>
      <c r="AHS68" s="17"/>
      <c r="AHT68" s="17"/>
      <c r="AHU68" s="17"/>
      <c r="AHV68" s="17"/>
      <c r="AHW68" s="17"/>
      <c r="AHX68" s="17"/>
      <c r="AHY68" s="17"/>
      <c r="AHZ68" s="17"/>
      <c r="AIA68" s="17"/>
      <c r="AIB68" s="17"/>
      <c r="AIC68" s="17"/>
      <c r="AID68" s="17"/>
      <c r="AIE68" s="17"/>
      <c r="AIF68" s="17"/>
      <c r="AIG68" s="17"/>
      <c r="AIH68" s="17"/>
      <c r="AII68" s="17"/>
      <c r="AIJ68" s="17"/>
      <c r="AIK68" s="17"/>
      <c r="AIL68" s="17"/>
      <c r="AIM68" s="17"/>
      <c r="AIN68" s="17"/>
      <c r="AIO68" s="17"/>
      <c r="AIP68" s="17"/>
      <c r="AIQ68" s="17"/>
      <c r="AIR68" s="17"/>
      <c r="AIS68" s="17"/>
      <c r="AIT68" s="17"/>
      <c r="AIU68" s="17"/>
      <c r="AIV68" s="17"/>
      <c r="AIW68" s="17"/>
      <c r="AIX68" s="17"/>
      <c r="AIY68" s="17"/>
      <c r="AIZ68" s="17"/>
      <c r="AJA68" s="17"/>
      <c r="AJB68" s="17"/>
      <c r="AJC68" s="17"/>
      <c r="AJD68" s="17"/>
      <c r="AJE68" s="17"/>
      <c r="AJF68" s="17"/>
      <c r="AJG68" s="17"/>
      <c r="AJH68" s="17"/>
      <c r="AJI68" s="17"/>
      <c r="AJJ68" s="17"/>
      <c r="AJK68" s="17"/>
      <c r="AJL68" s="17"/>
      <c r="AJM68" s="17"/>
      <c r="AJN68" s="17"/>
      <c r="AJO68" s="17"/>
      <c r="AJP68" s="17"/>
      <c r="AJQ68" s="17"/>
      <c r="AJR68" s="17"/>
      <c r="AJS68" s="17"/>
      <c r="AJT68" s="17"/>
      <c r="AJU68" s="17"/>
      <c r="AJV68" s="17"/>
      <c r="AJW68" s="17"/>
      <c r="AJX68" s="17"/>
      <c r="AJY68" s="17"/>
      <c r="AJZ68" s="17"/>
      <c r="AKA68" s="17"/>
      <c r="AKB68" s="17"/>
      <c r="AKC68" s="17"/>
      <c r="AKD68" s="17"/>
      <c r="AKE68" s="17"/>
      <c r="AKF68" s="17"/>
      <c r="AKG68" s="17"/>
      <c r="AKH68" s="17"/>
      <c r="AKI68" s="17"/>
      <c r="AKJ68" s="17"/>
      <c r="AKK68" s="17"/>
      <c r="AKL68" s="17"/>
      <c r="AKM68" s="17"/>
      <c r="AKN68" s="17"/>
      <c r="AKO68" s="17"/>
      <c r="AKP68" s="17"/>
      <c r="AKQ68" s="17"/>
      <c r="AKR68" s="17"/>
      <c r="AKS68" s="17"/>
      <c r="AKT68" s="17"/>
      <c r="AKU68" s="17"/>
      <c r="AKV68" s="17"/>
      <c r="AKW68" s="17"/>
      <c r="AKX68" s="17"/>
      <c r="AKY68" s="17"/>
      <c r="AKZ68" s="17"/>
      <c r="ALA68" s="17"/>
      <c r="ALB68" s="17"/>
      <c r="ALC68" s="17"/>
      <c r="ALD68" s="17"/>
      <c r="ALE68" s="17"/>
      <c r="ALF68" s="17"/>
      <c r="ALG68" s="17"/>
      <c r="ALH68" s="17"/>
      <c r="ALI68" s="17"/>
      <c r="ALJ68" s="17"/>
      <c r="ALK68" s="17"/>
      <c r="ALL68" s="17"/>
      <c r="ALM68" s="17"/>
      <c r="ALN68" s="17"/>
      <c r="ALO68" s="17"/>
      <c r="ALP68" s="17"/>
      <c r="ALQ68" s="17"/>
      <c r="ALR68" s="17"/>
      <c r="ALS68" s="17"/>
      <c r="ALT68" s="17"/>
      <c r="ALU68" s="17"/>
      <c r="ALV68" s="17"/>
      <c r="ALW68" s="17"/>
      <c r="ALX68" s="17"/>
      <c r="ALY68" s="17"/>
      <c r="ALZ68" s="17"/>
      <c r="AMA68" s="17"/>
      <c r="AMB68" s="17"/>
      <c r="AMC68" s="17"/>
      <c r="AMD68" s="17"/>
      <c r="AME68" s="17"/>
      <c r="AMF68" s="17"/>
      <c r="AMG68" s="17"/>
    </row>
    <row r="69" spans="1:1021" ht="15.75" customHeight="1">
      <c r="A69" s="17"/>
      <c r="B69" s="343" t="s">
        <v>317</v>
      </c>
      <c r="C69" s="344"/>
      <c r="D69" s="344"/>
      <c r="E69" s="344"/>
      <c r="F69" s="344"/>
      <c r="G69" s="344"/>
      <c r="H69" s="344"/>
      <c r="I69" s="344"/>
      <c r="J69" s="344"/>
      <c r="K69" s="344"/>
      <c r="L69" s="36">
        <f>SUM(L65:L68)</f>
        <v>27.650999999999996</v>
      </c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  <c r="IQ69" s="17"/>
      <c r="IR69" s="17"/>
      <c r="IS69" s="17"/>
      <c r="IT69" s="17"/>
      <c r="IU69" s="17"/>
      <c r="IV69" s="17"/>
      <c r="IW69" s="17"/>
      <c r="IX69" s="17"/>
      <c r="IY69" s="17"/>
      <c r="IZ69" s="17"/>
      <c r="JA69" s="17"/>
      <c r="JB69" s="17"/>
      <c r="JC69" s="17"/>
      <c r="JD69" s="17"/>
      <c r="JE69" s="17"/>
      <c r="JF69" s="17"/>
      <c r="JG69" s="17"/>
      <c r="JH69" s="17"/>
      <c r="JI69" s="17"/>
      <c r="JJ69" s="17"/>
      <c r="JK69" s="17"/>
      <c r="JL69" s="17"/>
      <c r="JM69" s="17"/>
      <c r="JN69" s="17"/>
      <c r="JO69" s="17"/>
      <c r="JP69" s="17"/>
      <c r="JQ69" s="17"/>
      <c r="JR69" s="17"/>
      <c r="JS69" s="17"/>
      <c r="JT69" s="17"/>
      <c r="JU69" s="17"/>
      <c r="JV69" s="17"/>
      <c r="JW69" s="17"/>
      <c r="JX69" s="17"/>
      <c r="JY69" s="17"/>
      <c r="JZ69" s="17"/>
      <c r="KA69" s="17"/>
      <c r="KB69" s="17"/>
      <c r="KC69" s="17"/>
      <c r="KD69" s="17"/>
      <c r="KE69" s="17"/>
      <c r="KF69" s="17"/>
      <c r="KG69" s="17"/>
      <c r="KH69" s="17"/>
      <c r="KI69" s="17"/>
      <c r="KJ69" s="17"/>
      <c r="KK69" s="17"/>
      <c r="KL69" s="17"/>
      <c r="KM69" s="17"/>
      <c r="KN69" s="17"/>
      <c r="KO69" s="17"/>
      <c r="KP69" s="17"/>
      <c r="KQ69" s="17"/>
      <c r="KR69" s="17"/>
      <c r="KS69" s="17"/>
      <c r="KT69" s="17"/>
      <c r="KU69" s="17"/>
      <c r="KV69" s="17"/>
      <c r="KW69" s="17"/>
      <c r="KX69" s="17"/>
      <c r="KY69" s="17"/>
      <c r="KZ69" s="17"/>
      <c r="LA69" s="17"/>
      <c r="LB69" s="17"/>
      <c r="LC69" s="17"/>
      <c r="LD69" s="17"/>
      <c r="LE69" s="17"/>
      <c r="LF69" s="17"/>
      <c r="LG69" s="17"/>
      <c r="LH69" s="17"/>
      <c r="LI69" s="17"/>
      <c r="LJ69" s="17"/>
      <c r="LK69" s="17"/>
      <c r="LL69" s="17"/>
      <c r="LM69" s="17"/>
      <c r="LN69" s="17"/>
      <c r="LO69" s="17"/>
      <c r="LP69" s="17"/>
      <c r="LQ69" s="17"/>
      <c r="LR69" s="17"/>
      <c r="LS69" s="17"/>
      <c r="LT69" s="17"/>
      <c r="LU69" s="17"/>
      <c r="LV69" s="17"/>
      <c r="LW69" s="17"/>
      <c r="LX69" s="17"/>
      <c r="LY69" s="17"/>
      <c r="LZ69" s="17"/>
      <c r="MA69" s="17"/>
      <c r="MB69" s="17"/>
      <c r="MC69" s="17"/>
      <c r="MD69" s="17"/>
      <c r="ME69" s="17"/>
      <c r="MF69" s="17"/>
      <c r="MG69" s="17"/>
      <c r="MH69" s="17"/>
      <c r="MI69" s="17"/>
      <c r="MJ69" s="17"/>
      <c r="MK69" s="17"/>
      <c r="ML69" s="17"/>
      <c r="MM69" s="17"/>
      <c r="MN69" s="17"/>
      <c r="MO69" s="17"/>
      <c r="MP69" s="17"/>
      <c r="MQ69" s="17"/>
      <c r="MR69" s="17"/>
      <c r="MS69" s="17"/>
      <c r="MT69" s="17"/>
      <c r="MU69" s="17"/>
      <c r="MV69" s="17"/>
      <c r="MW69" s="17"/>
      <c r="MX69" s="17"/>
      <c r="MY69" s="17"/>
      <c r="MZ69" s="17"/>
      <c r="NA69" s="17"/>
      <c r="NB69" s="17"/>
      <c r="NC69" s="17"/>
      <c r="ND69" s="17"/>
      <c r="NE69" s="17"/>
      <c r="NF69" s="17"/>
      <c r="NG69" s="17"/>
      <c r="NH69" s="17"/>
      <c r="NI69" s="17"/>
      <c r="NJ69" s="17"/>
      <c r="NK69" s="17"/>
      <c r="NL69" s="17"/>
      <c r="NM69" s="17"/>
      <c r="NN69" s="17"/>
      <c r="NO69" s="17"/>
      <c r="NP69" s="17"/>
      <c r="NQ69" s="17"/>
      <c r="NR69" s="17"/>
      <c r="NS69" s="17"/>
      <c r="NT69" s="17"/>
      <c r="NU69" s="17"/>
      <c r="NV69" s="17"/>
      <c r="NW69" s="17"/>
      <c r="NX69" s="17"/>
      <c r="NY69" s="17"/>
      <c r="NZ69" s="17"/>
      <c r="OA69" s="17"/>
      <c r="OB69" s="17"/>
      <c r="OC69" s="17"/>
      <c r="OD69" s="17"/>
      <c r="OE69" s="17"/>
      <c r="OF69" s="17"/>
      <c r="OG69" s="17"/>
      <c r="OH69" s="17"/>
      <c r="OI69" s="17"/>
      <c r="OJ69" s="17"/>
      <c r="OK69" s="17"/>
      <c r="OL69" s="17"/>
      <c r="OM69" s="17"/>
      <c r="ON69" s="17"/>
      <c r="OO69" s="17"/>
      <c r="OP69" s="17"/>
      <c r="OQ69" s="17"/>
      <c r="OR69" s="17"/>
      <c r="OS69" s="17"/>
      <c r="OT69" s="17"/>
      <c r="OU69" s="17"/>
      <c r="OV69" s="17"/>
      <c r="OW69" s="17"/>
      <c r="OX69" s="17"/>
      <c r="OY69" s="17"/>
      <c r="OZ69" s="17"/>
      <c r="PA69" s="17"/>
      <c r="PB69" s="17"/>
      <c r="PC69" s="17"/>
      <c r="PD69" s="17"/>
      <c r="PE69" s="17"/>
      <c r="PF69" s="17"/>
      <c r="PG69" s="17"/>
      <c r="PH69" s="17"/>
      <c r="PI69" s="17"/>
      <c r="PJ69" s="17"/>
      <c r="PK69" s="17"/>
      <c r="PL69" s="17"/>
      <c r="PM69" s="17"/>
      <c r="PN69" s="17"/>
      <c r="PO69" s="17"/>
      <c r="PP69" s="17"/>
      <c r="PQ69" s="17"/>
      <c r="PR69" s="17"/>
      <c r="PS69" s="17"/>
      <c r="PT69" s="17"/>
      <c r="PU69" s="17"/>
      <c r="PV69" s="17"/>
      <c r="PW69" s="17"/>
      <c r="PX69" s="17"/>
      <c r="PY69" s="17"/>
      <c r="PZ69" s="17"/>
      <c r="QA69" s="17"/>
      <c r="QB69" s="17"/>
      <c r="QC69" s="17"/>
      <c r="QD69" s="17"/>
      <c r="QE69" s="17"/>
      <c r="QF69" s="17"/>
      <c r="QG69" s="17"/>
      <c r="QH69" s="17"/>
      <c r="QI69" s="17"/>
      <c r="QJ69" s="17"/>
      <c r="QK69" s="17"/>
      <c r="QL69" s="17"/>
      <c r="QM69" s="17"/>
      <c r="QN69" s="17"/>
      <c r="QO69" s="17"/>
      <c r="QP69" s="17"/>
      <c r="QQ69" s="17"/>
      <c r="QR69" s="17"/>
      <c r="QS69" s="17"/>
      <c r="QT69" s="17"/>
      <c r="QU69" s="17"/>
      <c r="QV69" s="17"/>
      <c r="QW69" s="17"/>
      <c r="QX69" s="17"/>
      <c r="QY69" s="17"/>
      <c r="QZ69" s="17"/>
      <c r="RA69" s="17"/>
      <c r="RB69" s="17"/>
      <c r="RC69" s="17"/>
      <c r="RD69" s="17"/>
      <c r="RE69" s="17"/>
      <c r="RF69" s="17"/>
      <c r="RG69" s="17"/>
      <c r="RH69" s="17"/>
      <c r="RI69" s="17"/>
      <c r="RJ69" s="17"/>
      <c r="RK69" s="17"/>
      <c r="RL69" s="17"/>
      <c r="RM69" s="17"/>
      <c r="RN69" s="17"/>
      <c r="RO69" s="17"/>
      <c r="RP69" s="17"/>
      <c r="RQ69" s="17"/>
      <c r="RR69" s="17"/>
      <c r="RS69" s="17"/>
      <c r="RT69" s="17"/>
      <c r="RU69" s="17"/>
      <c r="RV69" s="17"/>
      <c r="RW69" s="17"/>
      <c r="RX69" s="17"/>
      <c r="RY69" s="17"/>
      <c r="RZ69" s="17"/>
      <c r="SA69" s="17"/>
      <c r="SB69" s="17"/>
      <c r="SC69" s="17"/>
      <c r="SD69" s="17"/>
      <c r="SE69" s="17"/>
      <c r="SF69" s="17"/>
      <c r="SG69" s="17"/>
      <c r="SH69" s="17"/>
      <c r="SI69" s="17"/>
      <c r="SJ69" s="17"/>
      <c r="SK69" s="17"/>
      <c r="SL69" s="17"/>
      <c r="SM69" s="17"/>
      <c r="SN69" s="17"/>
      <c r="SO69" s="17"/>
      <c r="SP69" s="17"/>
      <c r="SQ69" s="17"/>
      <c r="SR69" s="17"/>
      <c r="SS69" s="17"/>
      <c r="ST69" s="17"/>
      <c r="SU69" s="17"/>
      <c r="SV69" s="17"/>
      <c r="SW69" s="17"/>
      <c r="SX69" s="17"/>
      <c r="SY69" s="17"/>
      <c r="SZ69" s="17"/>
      <c r="TA69" s="17"/>
      <c r="TB69" s="17"/>
      <c r="TC69" s="17"/>
      <c r="TD69" s="17"/>
      <c r="TE69" s="17"/>
      <c r="TF69" s="17"/>
      <c r="TG69" s="17"/>
      <c r="TH69" s="17"/>
      <c r="TI69" s="17"/>
      <c r="TJ69" s="17"/>
      <c r="TK69" s="17"/>
      <c r="TL69" s="17"/>
      <c r="TM69" s="17"/>
      <c r="TN69" s="17"/>
      <c r="TO69" s="17"/>
      <c r="TP69" s="17"/>
      <c r="TQ69" s="17"/>
      <c r="TR69" s="17"/>
      <c r="TS69" s="17"/>
      <c r="TT69" s="17"/>
      <c r="TU69" s="17"/>
      <c r="TV69" s="17"/>
      <c r="TW69" s="17"/>
      <c r="TX69" s="17"/>
      <c r="TY69" s="17"/>
      <c r="TZ69" s="17"/>
      <c r="UA69" s="17"/>
      <c r="UB69" s="17"/>
      <c r="UC69" s="17"/>
      <c r="UD69" s="17"/>
      <c r="UE69" s="17"/>
      <c r="UF69" s="17"/>
      <c r="UG69" s="17"/>
      <c r="UH69" s="17"/>
      <c r="UI69" s="17"/>
      <c r="UJ69" s="17"/>
      <c r="UK69" s="17"/>
      <c r="UL69" s="17"/>
      <c r="UM69" s="17"/>
      <c r="UN69" s="17"/>
      <c r="UO69" s="17"/>
      <c r="UP69" s="17"/>
      <c r="UQ69" s="17"/>
      <c r="UR69" s="17"/>
      <c r="US69" s="17"/>
      <c r="UT69" s="17"/>
      <c r="UU69" s="17"/>
      <c r="UV69" s="17"/>
      <c r="UW69" s="17"/>
      <c r="UX69" s="17"/>
      <c r="UY69" s="17"/>
      <c r="UZ69" s="17"/>
      <c r="VA69" s="17"/>
      <c r="VB69" s="17"/>
      <c r="VC69" s="17"/>
      <c r="VD69" s="17"/>
      <c r="VE69" s="17"/>
      <c r="VF69" s="17"/>
      <c r="VG69" s="17"/>
      <c r="VH69" s="17"/>
      <c r="VI69" s="17"/>
      <c r="VJ69" s="17"/>
      <c r="VK69" s="17"/>
      <c r="VL69" s="17"/>
      <c r="VM69" s="17"/>
      <c r="VN69" s="17"/>
      <c r="VO69" s="17"/>
      <c r="VP69" s="17"/>
      <c r="VQ69" s="17"/>
      <c r="VR69" s="17"/>
      <c r="VS69" s="17"/>
      <c r="VT69" s="17"/>
      <c r="VU69" s="17"/>
      <c r="VV69" s="17"/>
      <c r="VW69" s="17"/>
      <c r="VX69" s="17"/>
      <c r="VY69" s="17"/>
      <c r="VZ69" s="17"/>
      <c r="WA69" s="17"/>
      <c r="WB69" s="17"/>
      <c r="WC69" s="17"/>
      <c r="WD69" s="17"/>
      <c r="WE69" s="17"/>
      <c r="WF69" s="17"/>
      <c r="WG69" s="17"/>
      <c r="WH69" s="17"/>
      <c r="WI69" s="17"/>
      <c r="WJ69" s="17"/>
      <c r="WK69" s="17"/>
      <c r="WL69" s="17"/>
      <c r="WM69" s="17"/>
      <c r="WN69" s="17"/>
      <c r="WO69" s="17"/>
      <c r="WP69" s="17"/>
      <c r="WQ69" s="17"/>
      <c r="WR69" s="17"/>
      <c r="WS69" s="17"/>
      <c r="WT69" s="17"/>
      <c r="WU69" s="17"/>
      <c r="WV69" s="17"/>
      <c r="WW69" s="17"/>
      <c r="WX69" s="17"/>
      <c r="WY69" s="17"/>
      <c r="WZ69" s="17"/>
      <c r="XA69" s="17"/>
      <c r="XB69" s="17"/>
      <c r="XC69" s="17"/>
      <c r="XD69" s="17"/>
      <c r="XE69" s="17"/>
      <c r="XF69" s="17"/>
      <c r="XG69" s="17"/>
      <c r="XH69" s="17"/>
      <c r="XI69" s="17"/>
      <c r="XJ69" s="17"/>
      <c r="XK69" s="17"/>
      <c r="XL69" s="17"/>
      <c r="XM69" s="17"/>
      <c r="XN69" s="17"/>
      <c r="XO69" s="17"/>
      <c r="XP69" s="17"/>
      <c r="XQ69" s="17"/>
      <c r="XR69" s="17"/>
      <c r="XS69" s="17"/>
      <c r="XT69" s="17"/>
      <c r="XU69" s="17"/>
      <c r="XV69" s="17"/>
      <c r="XW69" s="17"/>
      <c r="XX69" s="17"/>
      <c r="XY69" s="17"/>
      <c r="XZ69" s="17"/>
      <c r="YA69" s="17"/>
      <c r="YB69" s="17"/>
      <c r="YC69" s="17"/>
      <c r="YD69" s="17"/>
      <c r="YE69" s="17"/>
      <c r="YF69" s="17"/>
      <c r="YG69" s="17"/>
      <c r="YH69" s="17"/>
      <c r="YI69" s="17"/>
      <c r="YJ69" s="17"/>
      <c r="YK69" s="17"/>
      <c r="YL69" s="17"/>
      <c r="YM69" s="17"/>
      <c r="YN69" s="17"/>
      <c r="YO69" s="17"/>
      <c r="YP69" s="17"/>
      <c r="YQ69" s="17"/>
      <c r="YR69" s="17"/>
      <c r="YS69" s="17"/>
      <c r="YT69" s="17"/>
      <c r="YU69" s="17"/>
      <c r="YV69" s="17"/>
      <c r="YW69" s="17"/>
      <c r="YX69" s="17"/>
      <c r="YY69" s="17"/>
      <c r="YZ69" s="17"/>
      <c r="ZA69" s="17"/>
      <c r="ZB69" s="17"/>
      <c r="ZC69" s="17"/>
      <c r="ZD69" s="17"/>
      <c r="ZE69" s="17"/>
      <c r="ZF69" s="17"/>
      <c r="ZG69" s="17"/>
      <c r="ZH69" s="17"/>
      <c r="ZI69" s="17"/>
      <c r="ZJ69" s="17"/>
      <c r="ZK69" s="17"/>
      <c r="ZL69" s="17"/>
      <c r="ZM69" s="17"/>
      <c r="ZN69" s="17"/>
      <c r="ZO69" s="17"/>
      <c r="ZP69" s="17"/>
      <c r="ZQ69" s="17"/>
      <c r="ZR69" s="17"/>
      <c r="ZS69" s="17"/>
      <c r="ZT69" s="17"/>
      <c r="ZU69" s="17"/>
      <c r="ZV69" s="17"/>
      <c r="ZW69" s="17"/>
      <c r="ZX69" s="17"/>
      <c r="ZY69" s="17"/>
      <c r="ZZ69" s="17"/>
      <c r="AAA69" s="17"/>
      <c r="AAB69" s="17"/>
      <c r="AAC69" s="17"/>
      <c r="AAD69" s="17"/>
      <c r="AAE69" s="17"/>
      <c r="AAF69" s="17"/>
      <c r="AAG69" s="17"/>
      <c r="AAH69" s="17"/>
      <c r="AAI69" s="17"/>
      <c r="AAJ69" s="17"/>
      <c r="AAK69" s="17"/>
      <c r="AAL69" s="17"/>
      <c r="AAM69" s="17"/>
      <c r="AAN69" s="17"/>
      <c r="AAO69" s="17"/>
      <c r="AAP69" s="17"/>
      <c r="AAQ69" s="17"/>
      <c r="AAR69" s="17"/>
      <c r="AAS69" s="17"/>
      <c r="AAT69" s="17"/>
      <c r="AAU69" s="17"/>
      <c r="AAV69" s="17"/>
      <c r="AAW69" s="17"/>
      <c r="AAX69" s="17"/>
      <c r="AAY69" s="17"/>
      <c r="AAZ69" s="17"/>
      <c r="ABA69" s="17"/>
      <c r="ABB69" s="17"/>
      <c r="ABC69" s="17"/>
      <c r="ABD69" s="17"/>
      <c r="ABE69" s="17"/>
      <c r="ABF69" s="17"/>
      <c r="ABG69" s="17"/>
      <c r="ABH69" s="17"/>
      <c r="ABI69" s="17"/>
      <c r="ABJ69" s="17"/>
      <c r="ABK69" s="17"/>
      <c r="ABL69" s="17"/>
      <c r="ABM69" s="17"/>
      <c r="ABN69" s="17"/>
      <c r="ABO69" s="17"/>
      <c r="ABP69" s="17"/>
      <c r="ABQ69" s="17"/>
      <c r="ABR69" s="17"/>
      <c r="ABS69" s="17"/>
      <c r="ABT69" s="17"/>
      <c r="ABU69" s="17"/>
      <c r="ABV69" s="17"/>
      <c r="ABW69" s="17"/>
      <c r="ABX69" s="17"/>
      <c r="ABY69" s="17"/>
      <c r="ABZ69" s="17"/>
      <c r="ACA69" s="17"/>
      <c r="ACB69" s="17"/>
      <c r="ACC69" s="17"/>
      <c r="ACD69" s="17"/>
      <c r="ACE69" s="17"/>
      <c r="ACF69" s="17"/>
      <c r="ACG69" s="17"/>
      <c r="ACH69" s="17"/>
      <c r="ACI69" s="17"/>
      <c r="ACJ69" s="17"/>
      <c r="ACK69" s="17"/>
      <c r="ACL69" s="17"/>
      <c r="ACM69" s="17"/>
      <c r="ACN69" s="17"/>
      <c r="ACO69" s="17"/>
      <c r="ACP69" s="17"/>
      <c r="ACQ69" s="17"/>
      <c r="ACR69" s="17"/>
      <c r="ACS69" s="17"/>
      <c r="ACT69" s="17"/>
      <c r="ACU69" s="17"/>
      <c r="ACV69" s="17"/>
      <c r="ACW69" s="17"/>
      <c r="ACX69" s="17"/>
      <c r="ACY69" s="17"/>
      <c r="ACZ69" s="17"/>
      <c r="ADA69" s="17"/>
      <c r="ADB69" s="17"/>
      <c r="ADC69" s="17"/>
      <c r="ADD69" s="17"/>
      <c r="ADE69" s="17"/>
      <c r="ADF69" s="17"/>
      <c r="ADG69" s="17"/>
      <c r="ADH69" s="17"/>
      <c r="ADI69" s="17"/>
      <c r="ADJ69" s="17"/>
      <c r="ADK69" s="17"/>
      <c r="ADL69" s="17"/>
      <c r="ADM69" s="17"/>
      <c r="ADN69" s="17"/>
      <c r="ADO69" s="17"/>
      <c r="ADP69" s="17"/>
      <c r="ADQ69" s="17"/>
      <c r="ADR69" s="17"/>
      <c r="ADS69" s="17"/>
      <c r="ADT69" s="17"/>
      <c r="ADU69" s="17"/>
      <c r="ADV69" s="17"/>
      <c r="ADW69" s="17"/>
      <c r="ADX69" s="17"/>
      <c r="ADY69" s="17"/>
      <c r="ADZ69" s="17"/>
      <c r="AEA69" s="17"/>
      <c r="AEB69" s="17"/>
      <c r="AEC69" s="17"/>
      <c r="AED69" s="17"/>
      <c r="AEE69" s="17"/>
      <c r="AEF69" s="17"/>
      <c r="AEG69" s="17"/>
      <c r="AEH69" s="17"/>
      <c r="AEI69" s="17"/>
      <c r="AEJ69" s="17"/>
      <c r="AEK69" s="17"/>
      <c r="AEL69" s="17"/>
      <c r="AEM69" s="17"/>
      <c r="AEN69" s="17"/>
      <c r="AEO69" s="17"/>
      <c r="AEP69" s="17"/>
      <c r="AEQ69" s="17"/>
      <c r="AER69" s="17"/>
      <c r="AES69" s="17"/>
      <c r="AET69" s="17"/>
      <c r="AEU69" s="17"/>
      <c r="AEV69" s="17"/>
      <c r="AEW69" s="17"/>
      <c r="AEX69" s="17"/>
      <c r="AEY69" s="17"/>
      <c r="AEZ69" s="17"/>
      <c r="AFA69" s="17"/>
      <c r="AFB69" s="17"/>
      <c r="AFC69" s="17"/>
      <c r="AFD69" s="17"/>
      <c r="AFE69" s="17"/>
      <c r="AFF69" s="17"/>
      <c r="AFG69" s="17"/>
      <c r="AFH69" s="17"/>
      <c r="AFI69" s="17"/>
      <c r="AFJ69" s="17"/>
      <c r="AFK69" s="17"/>
      <c r="AFL69" s="17"/>
      <c r="AFM69" s="17"/>
      <c r="AFN69" s="17"/>
      <c r="AFO69" s="17"/>
      <c r="AFP69" s="17"/>
      <c r="AFQ69" s="17"/>
      <c r="AFR69" s="17"/>
      <c r="AFS69" s="17"/>
      <c r="AFT69" s="17"/>
      <c r="AFU69" s="17"/>
      <c r="AFV69" s="17"/>
      <c r="AFW69" s="17"/>
      <c r="AFX69" s="17"/>
      <c r="AFY69" s="17"/>
      <c r="AFZ69" s="17"/>
      <c r="AGA69" s="17"/>
      <c r="AGB69" s="17"/>
      <c r="AGC69" s="17"/>
      <c r="AGD69" s="17"/>
      <c r="AGE69" s="17"/>
      <c r="AGF69" s="17"/>
      <c r="AGG69" s="17"/>
      <c r="AGH69" s="17"/>
      <c r="AGI69" s="17"/>
      <c r="AGJ69" s="17"/>
      <c r="AGK69" s="17"/>
      <c r="AGL69" s="17"/>
      <c r="AGM69" s="17"/>
      <c r="AGN69" s="17"/>
      <c r="AGO69" s="17"/>
      <c r="AGP69" s="17"/>
      <c r="AGQ69" s="17"/>
      <c r="AGR69" s="17"/>
      <c r="AGS69" s="17"/>
      <c r="AGT69" s="17"/>
      <c r="AGU69" s="17"/>
      <c r="AGV69" s="17"/>
      <c r="AGW69" s="17"/>
      <c r="AGX69" s="17"/>
      <c r="AGY69" s="17"/>
      <c r="AGZ69" s="17"/>
      <c r="AHA69" s="17"/>
      <c r="AHB69" s="17"/>
      <c r="AHC69" s="17"/>
      <c r="AHD69" s="17"/>
      <c r="AHE69" s="17"/>
      <c r="AHF69" s="17"/>
      <c r="AHG69" s="17"/>
      <c r="AHH69" s="17"/>
      <c r="AHI69" s="17"/>
      <c r="AHJ69" s="17"/>
      <c r="AHK69" s="17"/>
      <c r="AHL69" s="17"/>
      <c r="AHM69" s="17"/>
      <c r="AHN69" s="17"/>
      <c r="AHO69" s="17"/>
      <c r="AHP69" s="17"/>
      <c r="AHQ69" s="17"/>
      <c r="AHR69" s="17"/>
      <c r="AHS69" s="17"/>
      <c r="AHT69" s="17"/>
      <c r="AHU69" s="17"/>
      <c r="AHV69" s="17"/>
      <c r="AHW69" s="17"/>
      <c r="AHX69" s="17"/>
      <c r="AHY69" s="17"/>
      <c r="AHZ69" s="17"/>
      <c r="AIA69" s="17"/>
      <c r="AIB69" s="17"/>
      <c r="AIC69" s="17"/>
      <c r="AID69" s="17"/>
      <c r="AIE69" s="17"/>
      <c r="AIF69" s="17"/>
      <c r="AIG69" s="17"/>
      <c r="AIH69" s="17"/>
      <c r="AII69" s="17"/>
      <c r="AIJ69" s="17"/>
      <c r="AIK69" s="17"/>
      <c r="AIL69" s="17"/>
      <c r="AIM69" s="17"/>
      <c r="AIN69" s="17"/>
      <c r="AIO69" s="17"/>
      <c r="AIP69" s="17"/>
      <c r="AIQ69" s="17"/>
      <c r="AIR69" s="17"/>
      <c r="AIS69" s="17"/>
      <c r="AIT69" s="17"/>
      <c r="AIU69" s="17"/>
      <c r="AIV69" s="17"/>
      <c r="AIW69" s="17"/>
      <c r="AIX69" s="17"/>
      <c r="AIY69" s="17"/>
      <c r="AIZ69" s="17"/>
      <c r="AJA69" s="17"/>
      <c r="AJB69" s="17"/>
      <c r="AJC69" s="17"/>
      <c r="AJD69" s="17"/>
      <c r="AJE69" s="17"/>
      <c r="AJF69" s="17"/>
      <c r="AJG69" s="17"/>
      <c r="AJH69" s="17"/>
      <c r="AJI69" s="17"/>
      <c r="AJJ69" s="17"/>
      <c r="AJK69" s="17"/>
      <c r="AJL69" s="17"/>
      <c r="AJM69" s="17"/>
      <c r="AJN69" s="17"/>
      <c r="AJO69" s="17"/>
      <c r="AJP69" s="17"/>
      <c r="AJQ69" s="17"/>
      <c r="AJR69" s="17"/>
      <c r="AJS69" s="17"/>
      <c r="AJT69" s="17"/>
      <c r="AJU69" s="17"/>
      <c r="AJV69" s="17"/>
      <c r="AJW69" s="17"/>
      <c r="AJX69" s="17"/>
      <c r="AJY69" s="17"/>
      <c r="AJZ69" s="17"/>
      <c r="AKA69" s="17"/>
      <c r="AKB69" s="17"/>
      <c r="AKC69" s="17"/>
      <c r="AKD69" s="17"/>
      <c r="AKE69" s="17"/>
      <c r="AKF69" s="17"/>
      <c r="AKG69" s="17"/>
      <c r="AKH69" s="17"/>
      <c r="AKI69" s="17"/>
      <c r="AKJ69" s="17"/>
      <c r="AKK69" s="17"/>
      <c r="AKL69" s="17"/>
      <c r="AKM69" s="17"/>
      <c r="AKN69" s="17"/>
      <c r="AKO69" s="17"/>
      <c r="AKP69" s="17"/>
      <c r="AKQ69" s="17"/>
      <c r="AKR69" s="17"/>
      <c r="AKS69" s="17"/>
      <c r="AKT69" s="17"/>
      <c r="AKU69" s="17"/>
      <c r="AKV69" s="17"/>
      <c r="AKW69" s="17"/>
      <c r="AKX69" s="17"/>
      <c r="AKY69" s="17"/>
      <c r="AKZ69" s="17"/>
      <c r="ALA69" s="17"/>
      <c r="ALB69" s="17"/>
      <c r="ALC69" s="17"/>
      <c r="ALD69" s="17"/>
      <c r="ALE69" s="17"/>
      <c r="ALF69" s="17"/>
      <c r="ALG69" s="17"/>
      <c r="ALH69" s="17"/>
      <c r="ALI69" s="17"/>
      <c r="ALJ69" s="17"/>
      <c r="ALK69" s="17"/>
      <c r="ALL69" s="17"/>
      <c r="ALM69" s="17"/>
      <c r="ALN69" s="17"/>
      <c r="ALO69" s="17"/>
      <c r="ALP69" s="17"/>
      <c r="ALQ69" s="17"/>
      <c r="ALR69" s="17"/>
      <c r="ALS69" s="17"/>
      <c r="ALT69" s="17"/>
      <c r="ALU69" s="17"/>
      <c r="ALV69" s="17"/>
      <c r="ALW69" s="17"/>
      <c r="ALX69" s="17"/>
      <c r="ALY69" s="17"/>
      <c r="ALZ69" s="17"/>
      <c r="AMA69" s="17"/>
      <c r="AMB69" s="17"/>
      <c r="AMC69" s="17"/>
      <c r="AMD69" s="17"/>
      <c r="AME69" s="17"/>
      <c r="AMF69" s="17"/>
      <c r="AMG69" s="17"/>
    </row>
    <row r="70" spans="1:1021" ht="11.25" customHeight="1"/>
    <row r="72" spans="1:1021" ht="15.75">
      <c r="B72" s="342" t="s">
        <v>526</v>
      </c>
      <c r="C72" s="342"/>
      <c r="D72" s="342"/>
      <c r="E72" s="342"/>
      <c r="F72" s="342"/>
      <c r="G72" s="342"/>
      <c r="H72" s="342"/>
      <c r="I72" s="342"/>
      <c r="J72" s="342"/>
      <c r="K72" s="342"/>
      <c r="L72" s="342"/>
    </row>
    <row r="73" spans="1:1021" s="14" customFormat="1" ht="25.5" customHeight="1">
      <c r="B73" s="350" t="s">
        <v>415</v>
      </c>
      <c r="C73" s="350" t="s">
        <v>302</v>
      </c>
      <c r="D73" s="350" t="s">
        <v>303</v>
      </c>
      <c r="E73" s="350" t="s">
        <v>304</v>
      </c>
      <c r="F73" s="350" t="s">
        <v>305</v>
      </c>
      <c r="G73" s="350" t="s">
        <v>306</v>
      </c>
      <c r="H73" s="350" t="s">
        <v>307</v>
      </c>
      <c r="I73" s="350" t="s">
        <v>308</v>
      </c>
      <c r="J73" s="350" t="s">
        <v>309</v>
      </c>
      <c r="K73" s="350" t="s">
        <v>310</v>
      </c>
      <c r="L73" s="350" t="s">
        <v>311</v>
      </c>
      <c r="M73" s="24"/>
    </row>
    <row r="74" spans="1:1021" s="14" customFormat="1" ht="12.75">
      <c r="B74" s="350"/>
      <c r="C74" s="350"/>
      <c r="D74" s="350"/>
      <c r="E74" s="350"/>
      <c r="F74" s="350"/>
      <c r="G74" s="350"/>
      <c r="H74" s="350"/>
      <c r="I74" s="350"/>
      <c r="J74" s="350"/>
      <c r="K74" s="350"/>
      <c r="L74" s="350"/>
      <c r="M74" s="24"/>
    </row>
    <row r="75" spans="1:1021">
      <c r="A75" s="17"/>
      <c r="B75" s="19" t="s">
        <v>527</v>
      </c>
      <c r="C75" s="20" t="s">
        <v>31</v>
      </c>
      <c r="D75" s="21"/>
      <c r="E75" s="22"/>
      <c r="F75" s="21">
        <v>2.3199999999999998</v>
      </c>
      <c r="G75" s="22">
        <v>0.6</v>
      </c>
      <c r="H75" s="21"/>
      <c r="I75" s="22"/>
      <c r="J75" s="21"/>
      <c r="K75" s="25">
        <f>(F75*G75)/2</f>
        <v>0.69599999999999995</v>
      </c>
      <c r="L75" s="26">
        <f>K75</f>
        <v>0.69599999999999995</v>
      </c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  <c r="IE75" s="17"/>
      <c r="IF75" s="17"/>
      <c r="IG75" s="17"/>
      <c r="IH75" s="17"/>
      <c r="II75" s="17"/>
      <c r="IJ75" s="17"/>
      <c r="IK75" s="17"/>
      <c r="IL75" s="17"/>
      <c r="IM75" s="17"/>
      <c r="IN75" s="17"/>
      <c r="IO75" s="17"/>
      <c r="IP75" s="17"/>
      <c r="IQ75" s="17"/>
      <c r="IR75" s="17"/>
      <c r="IS75" s="17"/>
      <c r="IT75" s="17"/>
      <c r="IU75" s="17"/>
      <c r="IV75" s="17"/>
      <c r="IW75" s="17"/>
      <c r="IX75" s="17"/>
      <c r="IY75" s="17"/>
      <c r="IZ75" s="17"/>
      <c r="JA75" s="17"/>
      <c r="JB75" s="17"/>
      <c r="JC75" s="17"/>
      <c r="JD75" s="17"/>
      <c r="JE75" s="17"/>
      <c r="JF75" s="17"/>
      <c r="JG75" s="17"/>
      <c r="JH75" s="17"/>
      <c r="JI75" s="17"/>
      <c r="JJ75" s="17"/>
      <c r="JK75" s="17"/>
      <c r="JL75" s="17"/>
      <c r="JM75" s="17"/>
      <c r="JN75" s="17"/>
      <c r="JO75" s="17"/>
      <c r="JP75" s="17"/>
      <c r="JQ75" s="17"/>
      <c r="JR75" s="17"/>
      <c r="JS75" s="17"/>
      <c r="JT75" s="17"/>
      <c r="JU75" s="17"/>
      <c r="JV75" s="17"/>
      <c r="JW75" s="17"/>
      <c r="JX75" s="17"/>
      <c r="JY75" s="17"/>
      <c r="JZ75" s="17"/>
      <c r="KA75" s="17"/>
      <c r="KB75" s="17"/>
      <c r="KC75" s="17"/>
      <c r="KD75" s="17"/>
      <c r="KE75" s="17"/>
      <c r="KF75" s="17"/>
      <c r="KG75" s="17"/>
      <c r="KH75" s="17"/>
      <c r="KI75" s="17"/>
      <c r="KJ75" s="17"/>
      <c r="KK75" s="17"/>
      <c r="KL75" s="17"/>
      <c r="KM75" s="17"/>
      <c r="KN75" s="17"/>
      <c r="KO75" s="17"/>
      <c r="KP75" s="17"/>
      <c r="KQ75" s="17"/>
      <c r="KR75" s="17"/>
      <c r="KS75" s="17"/>
      <c r="KT75" s="17"/>
      <c r="KU75" s="17"/>
      <c r="KV75" s="17"/>
      <c r="KW75" s="17"/>
      <c r="KX75" s="17"/>
      <c r="KY75" s="17"/>
      <c r="KZ75" s="17"/>
      <c r="LA75" s="17"/>
      <c r="LB75" s="17"/>
      <c r="LC75" s="17"/>
      <c r="LD75" s="17"/>
      <c r="LE75" s="17"/>
      <c r="LF75" s="17"/>
      <c r="LG75" s="17"/>
      <c r="LH75" s="17"/>
      <c r="LI75" s="17"/>
      <c r="LJ75" s="17"/>
      <c r="LK75" s="17"/>
      <c r="LL75" s="17"/>
      <c r="LM75" s="17"/>
      <c r="LN75" s="17"/>
      <c r="LO75" s="17"/>
      <c r="LP75" s="17"/>
      <c r="LQ75" s="17"/>
      <c r="LR75" s="17"/>
      <c r="LS75" s="17"/>
      <c r="LT75" s="17"/>
      <c r="LU75" s="17"/>
      <c r="LV75" s="17"/>
      <c r="LW75" s="17"/>
      <c r="LX75" s="17"/>
      <c r="LY75" s="17"/>
      <c r="LZ75" s="17"/>
      <c r="MA75" s="17"/>
      <c r="MB75" s="17"/>
      <c r="MC75" s="17"/>
      <c r="MD75" s="17"/>
      <c r="ME75" s="17"/>
      <c r="MF75" s="17"/>
      <c r="MG75" s="17"/>
      <c r="MH75" s="17"/>
      <c r="MI75" s="17"/>
      <c r="MJ75" s="17"/>
      <c r="MK75" s="17"/>
      <c r="ML75" s="17"/>
      <c r="MM75" s="17"/>
      <c r="MN75" s="17"/>
      <c r="MO75" s="17"/>
      <c r="MP75" s="17"/>
      <c r="MQ75" s="17"/>
      <c r="MR75" s="17"/>
      <c r="MS75" s="17"/>
      <c r="MT75" s="17"/>
      <c r="MU75" s="17"/>
      <c r="MV75" s="17"/>
      <c r="MW75" s="17"/>
      <c r="MX75" s="17"/>
      <c r="MY75" s="17"/>
      <c r="MZ75" s="17"/>
      <c r="NA75" s="17"/>
      <c r="NB75" s="17"/>
      <c r="NC75" s="17"/>
      <c r="ND75" s="17"/>
      <c r="NE75" s="17"/>
      <c r="NF75" s="17"/>
      <c r="NG75" s="17"/>
      <c r="NH75" s="17"/>
      <c r="NI75" s="17"/>
      <c r="NJ75" s="17"/>
      <c r="NK75" s="17"/>
      <c r="NL75" s="17"/>
      <c r="NM75" s="17"/>
      <c r="NN75" s="17"/>
      <c r="NO75" s="17"/>
      <c r="NP75" s="17"/>
      <c r="NQ75" s="17"/>
      <c r="NR75" s="17"/>
      <c r="NS75" s="17"/>
      <c r="NT75" s="17"/>
      <c r="NU75" s="17"/>
      <c r="NV75" s="17"/>
      <c r="NW75" s="17"/>
      <c r="NX75" s="17"/>
      <c r="NY75" s="17"/>
      <c r="NZ75" s="17"/>
      <c r="OA75" s="17"/>
      <c r="OB75" s="17"/>
      <c r="OC75" s="17"/>
      <c r="OD75" s="17"/>
      <c r="OE75" s="17"/>
      <c r="OF75" s="17"/>
      <c r="OG75" s="17"/>
      <c r="OH75" s="17"/>
      <c r="OI75" s="17"/>
      <c r="OJ75" s="17"/>
      <c r="OK75" s="17"/>
      <c r="OL75" s="17"/>
      <c r="OM75" s="17"/>
      <c r="ON75" s="17"/>
      <c r="OO75" s="17"/>
      <c r="OP75" s="17"/>
      <c r="OQ75" s="17"/>
      <c r="OR75" s="17"/>
      <c r="OS75" s="17"/>
      <c r="OT75" s="17"/>
      <c r="OU75" s="17"/>
      <c r="OV75" s="17"/>
      <c r="OW75" s="17"/>
      <c r="OX75" s="17"/>
      <c r="OY75" s="17"/>
      <c r="OZ75" s="17"/>
      <c r="PA75" s="17"/>
      <c r="PB75" s="17"/>
      <c r="PC75" s="17"/>
      <c r="PD75" s="17"/>
      <c r="PE75" s="17"/>
      <c r="PF75" s="17"/>
      <c r="PG75" s="17"/>
      <c r="PH75" s="17"/>
      <c r="PI75" s="17"/>
      <c r="PJ75" s="17"/>
      <c r="PK75" s="17"/>
      <c r="PL75" s="17"/>
      <c r="PM75" s="17"/>
      <c r="PN75" s="17"/>
      <c r="PO75" s="17"/>
      <c r="PP75" s="17"/>
      <c r="PQ75" s="17"/>
      <c r="PR75" s="17"/>
      <c r="PS75" s="17"/>
      <c r="PT75" s="17"/>
      <c r="PU75" s="17"/>
      <c r="PV75" s="17"/>
      <c r="PW75" s="17"/>
      <c r="PX75" s="17"/>
      <c r="PY75" s="17"/>
      <c r="PZ75" s="17"/>
      <c r="QA75" s="17"/>
      <c r="QB75" s="17"/>
      <c r="QC75" s="17"/>
      <c r="QD75" s="17"/>
      <c r="QE75" s="17"/>
      <c r="QF75" s="17"/>
      <c r="QG75" s="17"/>
      <c r="QH75" s="17"/>
      <c r="QI75" s="17"/>
      <c r="QJ75" s="17"/>
      <c r="QK75" s="17"/>
      <c r="QL75" s="17"/>
      <c r="QM75" s="17"/>
      <c r="QN75" s="17"/>
      <c r="QO75" s="17"/>
      <c r="QP75" s="17"/>
      <c r="QQ75" s="17"/>
      <c r="QR75" s="17"/>
      <c r="QS75" s="17"/>
      <c r="QT75" s="17"/>
      <c r="QU75" s="17"/>
      <c r="QV75" s="17"/>
      <c r="QW75" s="17"/>
      <c r="QX75" s="17"/>
      <c r="QY75" s="17"/>
      <c r="QZ75" s="17"/>
      <c r="RA75" s="17"/>
      <c r="RB75" s="17"/>
      <c r="RC75" s="17"/>
      <c r="RD75" s="17"/>
      <c r="RE75" s="17"/>
      <c r="RF75" s="17"/>
      <c r="RG75" s="17"/>
      <c r="RH75" s="17"/>
      <c r="RI75" s="17"/>
      <c r="RJ75" s="17"/>
      <c r="RK75" s="17"/>
      <c r="RL75" s="17"/>
      <c r="RM75" s="17"/>
      <c r="RN75" s="17"/>
      <c r="RO75" s="17"/>
      <c r="RP75" s="17"/>
      <c r="RQ75" s="17"/>
      <c r="RR75" s="17"/>
      <c r="RS75" s="17"/>
      <c r="RT75" s="17"/>
      <c r="RU75" s="17"/>
      <c r="RV75" s="17"/>
      <c r="RW75" s="17"/>
      <c r="RX75" s="17"/>
      <c r="RY75" s="17"/>
      <c r="RZ75" s="17"/>
      <c r="SA75" s="17"/>
      <c r="SB75" s="17"/>
      <c r="SC75" s="17"/>
      <c r="SD75" s="17"/>
      <c r="SE75" s="17"/>
      <c r="SF75" s="17"/>
      <c r="SG75" s="17"/>
      <c r="SH75" s="17"/>
      <c r="SI75" s="17"/>
      <c r="SJ75" s="17"/>
      <c r="SK75" s="17"/>
      <c r="SL75" s="17"/>
      <c r="SM75" s="17"/>
      <c r="SN75" s="17"/>
      <c r="SO75" s="17"/>
      <c r="SP75" s="17"/>
      <c r="SQ75" s="17"/>
      <c r="SR75" s="17"/>
      <c r="SS75" s="17"/>
      <c r="ST75" s="17"/>
      <c r="SU75" s="17"/>
      <c r="SV75" s="17"/>
      <c r="SW75" s="17"/>
      <c r="SX75" s="17"/>
      <c r="SY75" s="17"/>
      <c r="SZ75" s="17"/>
      <c r="TA75" s="17"/>
      <c r="TB75" s="17"/>
      <c r="TC75" s="17"/>
      <c r="TD75" s="17"/>
      <c r="TE75" s="17"/>
      <c r="TF75" s="17"/>
      <c r="TG75" s="17"/>
      <c r="TH75" s="17"/>
      <c r="TI75" s="17"/>
      <c r="TJ75" s="17"/>
      <c r="TK75" s="17"/>
      <c r="TL75" s="17"/>
      <c r="TM75" s="17"/>
      <c r="TN75" s="17"/>
      <c r="TO75" s="17"/>
      <c r="TP75" s="17"/>
      <c r="TQ75" s="17"/>
      <c r="TR75" s="17"/>
      <c r="TS75" s="17"/>
      <c r="TT75" s="17"/>
      <c r="TU75" s="17"/>
      <c r="TV75" s="17"/>
      <c r="TW75" s="17"/>
      <c r="TX75" s="17"/>
      <c r="TY75" s="17"/>
      <c r="TZ75" s="17"/>
      <c r="UA75" s="17"/>
      <c r="UB75" s="17"/>
      <c r="UC75" s="17"/>
      <c r="UD75" s="17"/>
      <c r="UE75" s="17"/>
      <c r="UF75" s="17"/>
      <c r="UG75" s="17"/>
      <c r="UH75" s="17"/>
      <c r="UI75" s="17"/>
      <c r="UJ75" s="17"/>
      <c r="UK75" s="17"/>
      <c r="UL75" s="17"/>
      <c r="UM75" s="17"/>
      <c r="UN75" s="17"/>
      <c r="UO75" s="17"/>
      <c r="UP75" s="17"/>
      <c r="UQ75" s="17"/>
      <c r="UR75" s="17"/>
      <c r="US75" s="17"/>
      <c r="UT75" s="17"/>
      <c r="UU75" s="17"/>
      <c r="UV75" s="17"/>
      <c r="UW75" s="17"/>
      <c r="UX75" s="17"/>
      <c r="UY75" s="17"/>
      <c r="UZ75" s="17"/>
      <c r="VA75" s="17"/>
      <c r="VB75" s="17"/>
      <c r="VC75" s="17"/>
      <c r="VD75" s="17"/>
      <c r="VE75" s="17"/>
      <c r="VF75" s="17"/>
      <c r="VG75" s="17"/>
      <c r="VH75" s="17"/>
      <c r="VI75" s="17"/>
      <c r="VJ75" s="17"/>
      <c r="VK75" s="17"/>
      <c r="VL75" s="17"/>
      <c r="VM75" s="17"/>
      <c r="VN75" s="17"/>
      <c r="VO75" s="17"/>
      <c r="VP75" s="17"/>
      <c r="VQ75" s="17"/>
      <c r="VR75" s="17"/>
      <c r="VS75" s="17"/>
      <c r="VT75" s="17"/>
      <c r="VU75" s="17"/>
      <c r="VV75" s="17"/>
      <c r="VW75" s="17"/>
      <c r="VX75" s="17"/>
      <c r="VY75" s="17"/>
      <c r="VZ75" s="17"/>
      <c r="WA75" s="17"/>
      <c r="WB75" s="17"/>
      <c r="WC75" s="17"/>
      <c r="WD75" s="17"/>
      <c r="WE75" s="17"/>
      <c r="WF75" s="17"/>
      <c r="WG75" s="17"/>
      <c r="WH75" s="17"/>
      <c r="WI75" s="17"/>
      <c r="WJ75" s="17"/>
      <c r="WK75" s="17"/>
      <c r="WL75" s="17"/>
      <c r="WM75" s="17"/>
      <c r="WN75" s="17"/>
      <c r="WO75" s="17"/>
      <c r="WP75" s="17"/>
      <c r="WQ75" s="17"/>
      <c r="WR75" s="17"/>
      <c r="WS75" s="17"/>
      <c r="WT75" s="17"/>
      <c r="WU75" s="17"/>
      <c r="WV75" s="17"/>
      <c r="WW75" s="17"/>
      <c r="WX75" s="17"/>
      <c r="WY75" s="17"/>
      <c r="WZ75" s="17"/>
      <c r="XA75" s="17"/>
      <c r="XB75" s="17"/>
      <c r="XC75" s="17"/>
      <c r="XD75" s="17"/>
      <c r="XE75" s="17"/>
      <c r="XF75" s="17"/>
      <c r="XG75" s="17"/>
      <c r="XH75" s="17"/>
      <c r="XI75" s="17"/>
      <c r="XJ75" s="17"/>
      <c r="XK75" s="17"/>
      <c r="XL75" s="17"/>
      <c r="XM75" s="17"/>
      <c r="XN75" s="17"/>
      <c r="XO75" s="17"/>
      <c r="XP75" s="17"/>
      <c r="XQ75" s="17"/>
      <c r="XR75" s="17"/>
      <c r="XS75" s="17"/>
      <c r="XT75" s="17"/>
      <c r="XU75" s="17"/>
      <c r="XV75" s="17"/>
      <c r="XW75" s="17"/>
      <c r="XX75" s="17"/>
      <c r="XY75" s="17"/>
      <c r="XZ75" s="17"/>
      <c r="YA75" s="17"/>
      <c r="YB75" s="17"/>
      <c r="YC75" s="17"/>
      <c r="YD75" s="17"/>
      <c r="YE75" s="17"/>
      <c r="YF75" s="17"/>
      <c r="YG75" s="17"/>
      <c r="YH75" s="17"/>
      <c r="YI75" s="17"/>
      <c r="YJ75" s="17"/>
      <c r="YK75" s="17"/>
      <c r="YL75" s="17"/>
      <c r="YM75" s="17"/>
      <c r="YN75" s="17"/>
      <c r="YO75" s="17"/>
      <c r="YP75" s="17"/>
      <c r="YQ75" s="17"/>
      <c r="YR75" s="17"/>
      <c r="YS75" s="17"/>
      <c r="YT75" s="17"/>
      <c r="YU75" s="17"/>
      <c r="YV75" s="17"/>
      <c r="YW75" s="17"/>
      <c r="YX75" s="17"/>
      <c r="YY75" s="17"/>
      <c r="YZ75" s="17"/>
      <c r="ZA75" s="17"/>
      <c r="ZB75" s="17"/>
      <c r="ZC75" s="17"/>
      <c r="ZD75" s="17"/>
      <c r="ZE75" s="17"/>
      <c r="ZF75" s="17"/>
      <c r="ZG75" s="17"/>
      <c r="ZH75" s="17"/>
      <c r="ZI75" s="17"/>
      <c r="ZJ75" s="17"/>
      <c r="ZK75" s="17"/>
      <c r="ZL75" s="17"/>
      <c r="ZM75" s="17"/>
      <c r="ZN75" s="17"/>
      <c r="ZO75" s="17"/>
      <c r="ZP75" s="17"/>
      <c r="ZQ75" s="17"/>
      <c r="ZR75" s="17"/>
      <c r="ZS75" s="17"/>
      <c r="ZT75" s="17"/>
      <c r="ZU75" s="17"/>
      <c r="ZV75" s="17"/>
      <c r="ZW75" s="17"/>
      <c r="ZX75" s="17"/>
      <c r="ZY75" s="17"/>
      <c r="ZZ75" s="17"/>
      <c r="AAA75" s="17"/>
      <c r="AAB75" s="17"/>
      <c r="AAC75" s="17"/>
      <c r="AAD75" s="17"/>
      <c r="AAE75" s="17"/>
      <c r="AAF75" s="17"/>
      <c r="AAG75" s="17"/>
      <c r="AAH75" s="17"/>
      <c r="AAI75" s="17"/>
      <c r="AAJ75" s="17"/>
      <c r="AAK75" s="17"/>
      <c r="AAL75" s="17"/>
      <c r="AAM75" s="17"/>
      <c r="AAN75" s="17"/>
      <c r="AAO75" s="17"/>
      <c r="AAP75" s="17"/>
      <c r="AAQ75" s="17"/>
      <c r="AAR75" s="17"/>
      <c r="AAS75" s="17"/>
      <c r="AAT75" s="17"/>
      <c r="AAU75" s="17"/>
      <c r="AAV75" s="17"/>
      <c r="AAW75" s="17"/>
      <c r="AAX75" s="17"/>
      <c r="AAY75" s="17"/>
      <c r="AAZ75" s="17"/>
      <c r="ABA75" s="17"/>
      <c r="ABB75" s="17"/>
      <c r="ABC75" s="17"/>
      <c r="ABD75" s="17"/>
      <c r="ABE75" s="17"/>
      <c r="ABF75" s="17"/>
      <c r="ABG75" s="17"/>
      <c r="ABH75" s="17"/>
      <c r="ABI75" s="17"/>
      <c r="ABJ75" s="17"/>
      <c r="ABK75" s="17"/>
      <c r="ABL75" s="17"/>
      <c r="ABM75" s="17"/>
      <c r="ABN75" s="17"/>
      <c r="ABO75" s="17"/>
      <c r="ABP75" s="17"/>
      <c r="ABQ75" s="17"/>
      <c r="ABR75" s="17"/>
      <c r="ABS75" s="17"/>
      <c r="ABT75" s="17"/>
      <c r="ABU75" s="17"/>
      <c r="ABV75" s="17"/>
      <c r="ABW75" s="17"/>
      <c r="ABX75" s="17"/>
      <c r="ABY75" s="17"/>
      <c r="ABZ75" s="17"/>
      <c r="ACA75" s="17"/>
      <c r="ACB75" s="17"/>
      <c r="ACC75" s="17"/>
      <c r="ACD75" s="17"/>
      <c r="ACE75" s="17"/>
      <c r="ACF75" s="17"/>
      <c r="ACG75" s="17"/>
      <c r="ACH75" s="17"/>
      <c r="ACI75" s="17"/>
      <c r="ACJ75" s="17"/>
      <c r="ACK75" s="17"/>
      <c r="ACL75" s="17"/>
      <c r="ACM75" s="17"/>
      <c r="ACN75" s="17"/>
      <c r="ACO75" s="17"/>
      <c r="ACP75" s="17"/>
      <c r="ACQ75" s="17"/>
      <c r="ACR75" s="17"/>
      <c r="ACS75" s="17"/>
      <c r="ACT75" s="17"/>
      <c r="ACU75" s="17"/>
      <c r="ACV75" s="17"/>
      <c r="ACW75" s="17"/>
      <c r="ACX75" s="17"/>
      <c r="ACY75" s="17"/>
      <c r="ACZ75" s="17"/>
      <c r="ADA75" s="17"/>
      <c r="ADB75" s="17"/>
      <c r="ADC75" s="17"/>
      <c r="ADD75" s="17"/>
      <c r="ADE75" s="17"/>
      <c r="ADF75" s="17"/>
      <c r="ADG75" s="17"/>
      <c r="ADH75" s="17"/>
      <c r="ADI75" s="17"/>
      <c r="ADJ75" s="17"/>
      <c r="ADK75" s="17"/>
      <c r="ADL75" s="17"/>
      <c r="ADM75" s="17"/>
      <c r="ADN75" s="17"/>
      <c r="ADO75" s="17"/>
      <c r="ADP75" s="17"/>
      <c r="ADQ75" s="17"/>
      <c r="ADR75" s="17"/>
      <c r="ADS75" s="17"/>
      <c r="ADT75" s="17"/>
      <c r="ADU75" s="17"/>
      <c r="ADV75" s="17"/>
      <c r="ADW75" s="17"/>
      <c r="ADX75" s="17"/>
      <c r="ADY75" s="17"/>
      <c r="ADZ75" s="17"/>
      <c r="AEA75" s="17"/>
      <c r="AEB75" s="17"/>
      <c r="AEC75" s="17"/>
      <c r="AED75" s="17"/>
      <c r="AEE75" s="17"/>
      <c r="AEF75" s="17"/>
      <c r="AEG75" s="17"/>
      <c r="AEH75" s="17"/>
      <c r="AEI75" s="17"/>
      <c r="AEJ75" s="17"/>
      <c r="AEK75" s="17"/>
      <c r="AEL75" s="17"/>
      <c r="AEM75" s="17"/>
      <c r="AEN75" s="17"/>
      <c r="AEO75" s="17"/>
      <c r="AEP75" s="17"/>
      <c r="AEQ75" s="17"/>
      <c r="AER75" s="17"/>
      <c r="AES75" s="17"/>
      <c r="AET75" s="17"/>
      <c r="AEU75" s="17"/>
      <c r="AEV75" s="17"/>
      <c r="AEW75" s="17"/>
      <c r="AEX75" s="17"/>
      <c r="AEY75" s="17"/>
      <c r="AEZ75" s="17"/>
      <c r="AFA75" s="17"/>
      <c r="AFB75" s="17"/>
      <c r="AFC75" s="17"/>
      <c r="AFD75" s="17"/>
      <c r="AFE75" s="17"/>
      <c r="AFF75" s="17"/>
      <c r="AFG75" s="17"/>
      <c r="AFH75" s="17"/>
      <c r="AFI75" s="17"/>
      <c r="AFJ75" s="17"/>
      <c r="AFK75" s="17"/>
      <c r="AFL75" s="17"/>
      <c r="AFM75" s="17"/>
      <c r="AFN75" s="17"/>
      <c r="AFO75" s="17"/>
      <c r="AFP75" s="17"/>
      <c r="AFQ75" s="17"/>
      <c r="AFR75" s="17"/>
      <c r="AFS75" s="17"/>
      <c r="AFT75" s="17"/>
      <c r="AFU75" s="17"/>
      <c r="AFV75" s="17"/>
      <c r="AFW75" s="17"/>
      <c r="AFX75" s="17"/>
      <c r="AFY75" s="17"/>
      <c r="AFZ75" s="17"/>
      <c r="AGA75" s="17"/>
      <c r="AGB75" s="17"/>
      <c r="AGC75" s="17"/>
      <c r="AGD75" s="17"/>
      <c r="AGE75" s="17"/>
      <c r="AGF75" s="17"/>
      <c r="AGG75" s="17"/>
      <c r="AGH75" s="17"/>
      <c r="AGI75" s="17"/>
      <c r="AGJ75" s="17"/>
      <c r="AGK75" s="17"/>
      <c r="AGL75" s="17"/>
      <c r="AGM75" s="17"/>
      <c r="AGN75" s="17"/>
      <c r="AGO75" s="17"/>
      <c r="AGP75" s="17"/>
      <c r="AGQ75" s="17"/>
      <c r="AGR75" s="17"/>
      <c r="AGS75" s="17"/>
      <c r="AGT75" s="17"/>
      <c r="AGU75" s="17"/>
      <c r="AGV75" s="17"/>
      <c r="AGW75" s="17"/>
      <c r="AGX75" s="17"/>
      <c r="AGY75" s="17"/>
      <c r="AGZ75" s="17"/>
      <c r="AHA75" s="17"/>
      <c r="AHB75" s="17"/>
      <c r="AHC75" s="17"/>
      <c r="AHD75" s="17"/>
      <c r="AHE75" s="17"/>
      <c r="AHF75" s="17"/>
      <c r="AHG75" s="17"/>
      <c r="AHH75" s="17"/>
      <c r="AHI75" s="17"/>
      <c r="AHJ75" s="17"/>
      <c r="AHK75" s="17"/>
      <c r="AHL75" s="17"/>
      <c r="AHM75" s="17"/>
      <c r="AHN75" s="17"/>
      <c r="AHO75" s="17"/>
      <c r="AHP75" s="17"/>
      <c r="AHQ75" s="17"/>
      <c r="AHR75" s="17"/>
      <c r="AHS75" s="17"/>
      <c r="AHT75" s="17"/>
      <c r="AHU75" s="17"/>
      <c r="AHV75" s="17"/>
      <c r="AHW75" s="17"/>
      <c r="AHX75" s="17"/>
      <c r="AHY75" s="17"/>
      <c r="AHZ75" s="17"/>
      <c r="AIA75" s="17"/>
      <c r="AIB75" s="17"/>
      <c r="AIC75" s="17"/>
      <c r="AID75" s="17"/>
      <c r="AIE75" s="17"/>
      <c r="AIF75" s="17"/>
      <c r="AIG75" s="17"/>
      <c r="AIH75" s="17"/>
      <c r="AII75" s="17"/>
      <c r="AIJ75" s="17"/>
      <c r="AIK75" s="17"/>
      <c r="AIL75" s="17"/>
      <c r="AIM75" s="17"/>
      <c r="AIN75" s="17"/>
      <c r="AIO75" s="17"/>
      <c r="AIP75" s="17"/>
      <c r="AIQ75" s="17"/>
      <c r="AIR75" s="17"/>
      <c r="AIS75" s="17"/>
      <c r="AIT75" s="17"/>
      <c r="AIU75" s="17"/>
      <c r="AIV75" s="17"/>
      <c r="AIW75" s="17"/>
      <c r="AIX75" s="17"/>
      <c r="AIY75" s="17"/>
      <c r="AIZ75" s="17"/>
      <c r="AJA75" s="17"/>
      <c r="AJB75" s="17"/>
      <c r="AJC75" s="17"/>
      <c r="AJD75" s="17"/>
      <c r="AJE75" s="17"/>
      <c r="AJF75" s="17"/>
      <c r="AJG75" s="17"/>
      <c r="AJH75" s="17"/>
      <c r="AJI75" s="17"/>
      <c r="AJJ75" s="17"/>
      <c r="AJK75" s="17"/>
      <c r="AJL75" s="17"/>
      <c r="AJM75" s="17"/>
      <c r="AJN75" s="17"/>
      <c r="AJO75" s="17"/>
      <c r="AJP75" s="17"/>
      <c r="AJQ75" s="17"/>
      <c r="AJR75" s="17"/>
      <c r="AJS75" s="17"/>
      <c r="AJT75" s="17"/>
      <c r="AJU75" s="17"/>
      <c r="AJV75" s="17"/>
      <c r="AJW75" s="17"/>
      <c r="AJX75" s="17"/>
      <c r="AJY75" s="17"/>
      <c r="AJZ75" s="17"/>
      <c r="AKA75" s="17"/>
      <c r="AKB75" s="17"/>
      <c r="AKC75" s="17"/>
      <c r="AKD75" s="17"/>
      <c r="AKE75" s="17"/>
      <c r="AKF75" s="17"/>
      <c r="AKG75" s="17"/>
      <c r="AKH75" s="17"/>
      <c r="AKI75" s="17"/>
      <c r="AKJ75" s="17"/>
      <c r="AKK75" s="17"/>
      <c r="AKL75" s="17"/>
      <c r="AKM75" s="17"/>
      <c r="AKN75" s="17"/>
      <c r="AKO75" s="17"/>
      <c r="AKP75" s="17"/>
      <c r="AKQ75" s="17"/>
      <c r="AKR75" s="17"/>
      <c r="AKS75" s="17"/>
      <c r="AKT75" s="17"/>
      <c r="AKU75" s="17"/>
      <c r="AKV75" s="17"/>
      <c r="AKW75" s="17"/>
      <c r="AKX75" s="17"/>
      <c r="AKY75" s="17"/>
      <c r="AKZ75" s="17"/>
      <c r="ALA75" s="17"/>
      <c r="ALB75" s="17"/>
      <c r="ALC75" s="17"/>
      <c r="ALD75" s="17"/>
      <c r="ALE75" s="17"/>
      <c r="ALF75" s="17"/>
      <c r="ALG75" s="17"/>
      <c r="ALH75" s="17"/>
      <c r="ALI75" s="17"/>
      <c r="ALJ75" s="17"/>
      <c r="ALK75" s="17"/>
      <c r="ALL75" s="17"/>
      <c r="ALM75" s="17"/>
      <c r="ALN75" s="17"/>
      <c r="ALO75" s="17"/>
      <c r="ALP75" s="17"/>
      <c r="ALQ75" s="17"/>
      <c r="ALR75" s="17"/>
      <c r="ALS75" s="17"/>
      <c r="ALT75" s="17"/>
      <c r="ALU75" s="17"/>
      <c r="ALV75" s="17"/>
      <c r="ALW75" s="17"/>
      <c r="ALX75" s="17"/>
      <c r="ALY75" s="17"/>
      <c r="ALZ75" s="17"/>
      <c r="AMA75" s="17"/>
      <c r="AMB75" s="17"/>
      <c r="AMC75" s="17"/>
      <c r="AMD75" s="17"/>
      <c r="AME75" s="17"/>
      <c r="AMF75" s="17"/>
      <c r="AMG75" s="17"/>
    </row>
    <row r="76" spans="1:1021">
      <c r="A76" s="17"/>
      <c r="B76" s="19" t="s">
        <v>528</v>
      </c>
      <c r="C76" s="20" t="s">
        <v>31</v>
      </c>
      <c r="D76" s="21"/>
      <c r="E76" s="22"/>
      <c r="F76" s="21">
        <v>29.95</v>
      </c>
      <c r="G76" s="22">
        <v>0.3</v>
      </c>
      <c r="H76" s="21"/>
      <c r="I76" s="22"/>
      <c r="J76" s="21"/>
      <c r="K76" s="25">
        <f>F76*G76</f>
        <v>8.9849999999999994</v>
      </c>
      <c r="L76" s="26">
        <f t="shared" ref="L76:L78" si="15">K76</f>
        <v>8.9849999999999994</v>
      </c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7"/>
      <c r="II76" s="17"/>
      <c r="IJ76" s="17"/>
      <c r="IK76" s="17"/>
      <c r="IL76" s="17"/>
      <c r="IM76" s="17"/>
      <c r="IN76" s="17"/>
      <c r="IO76" s="17"/>
      <c r="IP76" s="17"/>
      <c r="IQ76" s="17"/>
      <c r="IR76" s="17"/>
      <c r="IS76" s="17"/>
      <c r="IT76" s="17"/>
      <c r="IU76" s="17"/>
      <c r="IV76" s="17"/>
      <c r="IW76" s="17"/>
      <c r="IX76" s="17"/>
      <c r="IY76" s="17"/>
      <c r="IZ76" s="17"/>
      <c r="JA76" s="17"/>
      <c r="JB76" s="17"/>
      <c r="JC76" s="17"/>
      <c r="JD76" s="17"/>
      <c r="JE76" s="17"/>
      <c r="JF76" s="17"/>
      <c r="JG76" s="17"/>
      <c r="JH76" s="17"/>
      <c r="JI76" s="17"/>
      <c r="JJ76" s="17"/>
      <c r="JK76" s="17"/>
      <c r="JL76" s="17"/>
      <c r="JM76" s="17"/>
      <c r="JN76" s="17"/>
      <c r="JO76" s="17"/>
      <c r="JP76" s="17"/>
      <c r="JQ76" s="17"/>
      <c r="JR76" s="17"/>
      <c r="JS76" s="17"/>
      <c r="JT76" s="17"/>
      <c r="JU76" s="17"/>
      <c r="JV76" s="17"/>
      <c r="JW76" s="17"/>
      <c r="JX76" s="17"/>
      <c r="JY76" s="17"/>
      <c r="JZ76" s="17"/>
      <c r="KA76" s="17"/>
      <c r="KB76" s="17"/>
      <c r="KC76" s="17"/>
      <c r="KD76" s="17"/>
      <c r="KE76" s="17"/>
      <c r="KF76" s="17"/>
      <c r="KG76" s="17"/>
      <c r="KH76" s="17"/>
      <c r="KI76" s="17"/>
      <c r="KJ76" s="17"/>
      <c r="KK76" s="17"/>
      <c r="KL76" s="17"/>
      <c r="KM76" s="17"/>
      <c r="KN76" s="17"/>
      <c r="KO76" s="17"/>
      <c r="KP76" s="17"/>
      <c r="KQ76" s="17"/>
      <c r="KR76" s="17"/>
      <c r="KS76" s="17"/>
      <c r="KT76" s="17"/>
      <c r="KU76" s="17"/>
      <c r="KV76" s="17"/>
      <c r="KW76" s="17"/>
      <c r="KX76" s="17"/>
      <c r="KY76" s="17"/>
      <c r="KZ76" s="17"/>
      <c r="LA76" s="17"/>
      <c r="LB76" s="17"/>
      <c r="LC76" s="17"/>
      <c r="LD76" s="17"/>
      <c r="LE76" s="17"/>
      <c r="LF76" s="17"/>
      <c r="LG76" s="17"/>
      <c r="LH76" s="17"/>
      <c r="LI76" s="17"/>
      <c r="LJ76" s="17"/>
      <c r="LK76" s="17"/>
      <c r="LL76" s="17"/>
      <c r="LM76" s="17"/>
      <c r="LN76" s="17"/>
      <c r="LO76" s="17"/>
      <c r="LP76" s="17"/>
      <c r="LQ76" s="17"/>
      <c r="LR76" s="17"/>
      <c r="LS76" s="17"/>
      <c r="LT76" s="17"/>
      <c r="LU76" s="17"/>
      <c r="LV76" s="17"/>
      <c r="LW76" s="17"/>
      <c r="LX76" s="17"/>
      <c r="LY76" s="17"/>
      <c r="LZ76" s="17"/>
      <c r="MA76" s="17"/>
      <c r="MB76" s="17"/>
      <c r="MC76" s="17"/>
      <c r="MD76" s="17"/>
      <c r="ME76" s="17"/>
      <c r="MF76" s="17"/>
      <c r="MG76" s="17"/>
      <c r="MH76" s="17"/>
      <c r="MI76" s="17"/>
      <c r="MJ76" s="17"/>
      <c r="MK76" s="17"/>
      <c r="ML76" s="17"/>
      <c r="MM76" s="17"/>
      <c r="MN76" s="17"/>
      <c r="MO76" s="17"/>
      <c r="MP76" s="17"/>
      <c r="MQ76" s="17"/>
      <c r="MR76" s="17"/>
      <c r="MS76" s="17"/>
      <c r="MT76" s="17"/>
      <c r="MU76" s="17"/>
      <c r="MV76" s="17"/>
      <c r="MW76" s="17"/>
      <c r="MX76" s="17"/>
      <c r="MY76" s="17"/>
      <c r="MZ76" s="17"/>
      <c r="NA76" s="17"/>
      <c r="NB76" s="17"/>
      <c r="NC76" s="17"/>
      <c r="ND76" s="17"/>
      <c r="NE76" s="17"/>
      <c r="NF76" s="17"/>
      <c r="NG76" s="17"/>
      <c r="NH76" s="17"/>
      <c r="NI76" s="17"/>
      <c r="NJ76" s="17"/>
      <c r="NK76" s="17"/>
      <c r="NL76" s="17"/>
      <c r="NM76" s="17"/>
      <c r="NN76" s="17"/>
      <c r="NO76" s="17"/>
      <c r="NP76" s="17"/>
      <c r="NQ76" s="17"/>
      <c r="NR76" s="17"/>
      <c r="NS76" s="17"/>
      <c r="NT76" s="17"/>
      <c r="NU76" s="17"/>
      <c r="NV76" s="17"/>
      <c r="NW76" s="17"/>
      <c r="NX76" s="17"/>
      <c r="NY76" s="17"/>
      <c r="NZ76" s="17"/>
      <c r="OA76" s="17"/>
      <c r="OB76" s="17"/>
      <c r="OC76" s="17"/>
      <c r="OD76" s="17"/>
      <c r="OE76" s="17"/>
      <c r="OF76" s="17"/>
      <c r="OG76" s="17"/>
      <c r="OH76" s="17"/>
      <c r="OI76" s="17"/>
      <c r="OJ76" s="17"/>
      <c r="OK76" s="17"/>
      <c r="OL76" s="17"/>
      <c r="OM76" s="17"/>
      <c r="ON76" s="17"/>
      <c r="OO76" s="17"/>
      <c r="OP76" s="17"/>
      <c r="OQ76" s="17"/>
      <c r="OR76" s="17"/>
      <c r="OS76" s="17"/>
      <c r="OT76" s="17"/>
      <c r="OU76" s="17"/>
      <c r="OV76" s="17"/>
      <c r="OW76" s="17"/>
      <c r="OX76" s="17"/>
      <c r="OY76" s="17"/>
      <c r="OZ76" s="17"/>
      <c r="PA76" s="17"/>
      <c r="PB76" s="17"/>
      <c r="PC76" s="17"/>
      <c r="PD76" s="17"/>
      <c r="PE76" s="17"/>
      <c r="PF76" s="17"/>
      <c r="PG76" s="17"/>
      <c r="PH76" s="17"/>
      <c r="PI76" s="17"/>
      <c r="PJ76" s="17"/>
      <c r="PK76" s="17"/>
      <c r="PL76" s="17"/>
      <c r="PM76" s="17"/>
      <c r="PN76" s="17"/>
      <c r="PO76" s="17"/>
      <c r="PP76" s="17"/>
      <c r="PQ76" s="17"/>
      <c r="PR76" s="17"/>
      <c r="PS76" s="17"/>
      <c r="PT76" s="17"/>
      <c r="PU76" s="17"/>
      <c r="PV76" s="17"/>
      <c r="PW76" s="17"/>
      <c r="PX76" s="17"/>
      <c r="PY76" s="17"/>
      <c r="PZ76" s="17"/>
      <c r="QA76" s="17"/>
      <c r="QB76" s="17"/>
      <c r="QC76" s="17"/>
      <c r="QD76" s="17"/>
      <c r="QE76" s="17"/>
      <c r="QF76" s="17"/>
      <c r="QG76" s="17"/>
      <c r="QH76" s="17"/>
      <c r="QI76" s="17"/>
      <c r="QJ76" s="17"/>
      <c r="QK76" s="17"/>
      <c r="QL76" s="17"/>
      <c r="QM76" s="17"/>
      <c r="QN76" s="17"/>
      <c r="QO76" s="17"/>
      <c r="QP76" s="17"/>
      <c r="QQ76" s="17"/>
      <c r="QR76" s="17"/>
      <c r="QS76" s="17"/>
      <c r="QT76" s="17"/>
      <c r="QU76" s="17"/>
      <c r="QV76" s="17"/>
      <c r="QW76" s="17"/>
      <c r="QX76" s="17"/>
      <c r="QY76" s="17"/>
      <c r="QZ76" s="17"/>
      <c r="RA76" s="17"/>
      <c r="RB76" s="17"/>
      <c r="RC76" s="17"/>
      <c r="RD76" s="17"/>
      <c r="RE76" s="17"/>
      <c r="RF76" s="17"/>
      <c r="RG76" s="17"/>
      <c r="RH76" s="17"/>
      <c r="RI76" s="17"/>
      <c r="RJ76" s="17"/>
      <c r="RK76" s="17"/>
      <c r="RL76" s="17"/>
      <c r="RM76" s="17"/>
      <c r="RN76" s="17"/>
      <c r="RO76" s="17"/>
      <c r="RP76" s="17"/>
      <c r="RQ76" s="17"/>
      <c r="RR76" s="17"/>
      <c r="RS76" s="17"/>
      <c r="RT76" s="17"/>
      <c r="RU76" s="17"/>
      <c r="RV76" s="17"/>
      <c r="RW76" s="17"/>
      <c r="RX76" s="17"/>
      <c r="RY76" s="17"/>
      <c r="RZ76" s="17"/>
      <c r="SA76" s="17"/>
      <c r="SB76" s="17"/>
      <c r="SC76" s="17"/>
      <c r="SD76" s="17"/>
      <c r="SE76" s="17"/>
      <c r="SF76" s="17"/>
      <c r="SG76" s="17"/>
      <c r="SH76" s="17"/>
      <c r="SI76" s="17"/>
      <c r="SJ76" s="17"/>
      <c r="SK76" s="17"/>
      <c r="SL76" s="17"/>
      <c r="SM76" s="17"/>
      <c r="SN76" s="17"/>
      <c r="SO76" s="17"/>
      <c r="SP76" s="17"/>
      <c r="SQ76" s="17"/>
      <c r="SR76" s="17"/>
      <c r="SS76" s="17"/>
      <c r="ST76" s="17"/>
      <c r="SU76" s="17"/>
      <c r="SV76" s="17"/>
      <c r="SW76" s="17"/>
      <c r="SX76" s="17"/>
      <c r="SY76" s="17"/>
      <c r="SZ76" s="17"/>
      <c r="TA76" s="17"/>
      <c r="TB76" s="17"/>
      <c r="TC76" s="17"/>
      <c r="TD76" s="17"/>
      <c r="TE76" s="17"/>
      <c r="TF76" s="17"/>
      <c r="TG76" s="17"/>
      <c r="TH76" s="17"/>
      <c r="TI76" s="17"/>
      <c r="TJ76" s="17"/>
      <c r="TK76" s="17"/>
      <c r="TL76" s="17"/>
      <c r="TM76" s="17"/>
      <c r="TN76" s="17"/>
      <c r="TO76" s="17"/>
      <c r="TP76" s="17"/>
      <c r="TQ76" s="17"/>
      <c r="TR76" s="17"/>
      <c r="TS76" s="17"/>
      <c r="TT76" s="17"/>
      <c r="TU76" s="17"/>
      <c r="TV76" s="17"/>
      <c r="TW76" s="17"/>
      <c r="TX76" s="17"/>
      <c r="TY76" s="17"/>
      <c r="TZ76" s="17"/>
      <c r="UA76" s="17"/>
      <c r="UB76" s="17"/>
      <c r="UC76" s="17"/>
      <c r="UD76" s="17"/>
      <c r="UE76" s="17"/>
      <c r="UF76" s="17"/>
      <c r="UG76" s="17"/>
      <c r="UH76" s="17"/>
      <c r="UI76" s="17"/>
      <c r="UJ76" s="17"/>
      <c r="UK76" s="17"/>
      <c r="UL76" s="17"/>
      <c r="UM76" s="17"/>
      <c r="UN76" s="17"/>
      <c r="UO76" s="17"/>
      <c r="UP76" s="17"/>
      <c r="UQ76" s="17"/>
      <c r="UR76" s="17"/>
      <c r="US76" s="17"/>
      <c r="UT76" s="17"/>
      <c r="UU76" s="17"/>
      <c r="UV76" s="17"/>
      <c r="UW76" s="17"/>
      <c r="UX76" s="17"/>
      <c r="UY76" s="17"/>
      <c r="UZ76" s="17"/>
      <c r="VA76" s="17"/>
      <c r="VB76" s="17"/>
      <c r="VC76" s="17"/>
      <c r="VD76" s="17"/>
      <c r="VE76" s="17"/>
      <c r="VF76" s="17"/>
      <c r="VG76" s="17"/>
      <c r="VH76" s="17"/>
      <c r="VI76" s="17"/>
      <c r="VJ76" s="17"/>
      <c r="VK76" s="17"/>
      <c r="VL76" s="17"/>
      <c r="VM76" s="17"/>
      <c r="VN76" s="17"/>
      <c r="VO76" s="17"/>
      <c r="VP76" s="17"/>
      <c r="VQ76" s="17"/>
      <c r="VR76" s="17"/>
      <c r="VS76" s="17"/>
      <c r="VT76" s="17"/>
      <c r="VU76" s="17"/>
      <c r="VV76" s="17"/>
      <c r="VW76" s="17"/>
      <c r="VX76" s="17"/>
      <c r="VY76" s="17"/>
      <c r="VZ76" s="17"/>
      <c r="WA76" s="17"/>
      <c r="WB76" s="17"/>
      <c r="WC76" s="17"/>
      <c r="WD76" s="17"/>
      <c r="WE76" s="17"/>
      <c r="WF76" s="17"/>
      <c r="WG76" s="17"/>
      <c r="WH76" s="17"/>
      <c r="WI76" s="17"/>
      <c r="WJ76" s="17"/>
      <c r="WK76" s="17"/>
      <c r="WL76" s="17"/>
      <c r="WM76" s="17"/>
      <c r="WN76" s="17"/>
      <c r="WO76" s="17"/>
      <c r="WP76" s="17"/>
      <c r="WQ76" s="17"/>
      <c r="WR76" s="17"/>
      <c r="WS76" s="17"/>
      <c r="WT76" s="17"/>
      <c r="WU76" s="17"/>
      <c r="WV76" s="17"/>
      <c r="WW76" s="17"/>
      <c r="WX76" s="17"/>
      <c r="WY76" s="17"/>
      <c r="WZ76" s="17"/>
      <c r="XA76" s="17"/>
      <c r="XB76" s="17"/>
      <c r="XC76" s="17"/>
      <c r="XD76" s="17"/>
      <c r="XE76" s="17"/>
      <c r="XF76" s="17"/>
      <c r="XG76" s="17"/>
      <c r="XH76" s="17"/>
      <c r="XI76" s="17"/>
      <c r="XJ76" s="17"/>
      <c r="XK76" s="17"/>
      <c r="XL76" s="17"/>
      <c r="XM76" s="17"/>
      <c r="XN76" s="17"/>
      <c r="XO76" s="17"/>
      <c r="XP76" s="17"/>
      <c r="XQ76" s="17"/>
      <c r="XR76" s="17"/>
      <c r="XS76" s="17"/>
      <c r="XT76" s="17"/>
      <c r="XU76" s="17"/>
      <c r="XV76" s="17"/>
      <c r="XW76" s="17"/>
      <c r="XX76" s="17"/>
      <c r="XY76" s="17"/>
      <c r="XZ76" s="17"/>
      <c r="YA76" s="17"/>
      <c r="YB76" s="17"/>
      <c r="YC76" s="17"/>
      <c r="YD76" s="17"/>
      <c r="YE76" s="17"/>
      <c r="YF76" s="17"/>
      <c r="YG76" s="17"/>
      <c r="YH76" s="17"/>
      <c r="YI76" s="17"/>
      <c r="YJ76" s="17"/>
      <c r="YK76" s="17"/>
      <c r="YL76" s="17"/>
      <c r="YM76" s="17"/>
      <c r="YN76" s="17"/>
      <c r="YO76" s="17"/>
      <c r="YP76" s="17"/>
      <c r="YQ76" s="17"/>
      <c r="YR76" s="17"/>
      <c r="YS76" s="17"/>
      <c r="YT76" s="17"/>
      <c r="YU76" s="17"/>
      <c r="YV76" s="17"/>
      <c r="YW76" s="17"/>
      <c r="YX76" s="17"/>
      <c r="YY76" s="17"/>
      <c r="YZ76" s="17"/>
      <c r="ZA76" s="17"/>
      <c r="ZB76" s="17"/>
      <c r="ZC76" s="17"/>
      <c r="ZD76" s="17"/>
      <c r="ZE76" s="17"/>
      <c r="ZF76" s="17"/>
      <c r="ZG76" s="17"/>
      <c r="ZH76" s="17"/>
      <c r="ZI76" s="17"/>
      <c r="ZJ76" s="17"/>
      <c r="ZK76" s="17"/>
      <c r="ZL76" s="17"/>
      <c r="ZM76" s="17"/>
      <c r="ZN76" s="17"/>
      <c r="ZO76" s="17"/>
      <c r="ZP76" s="17"/>
      <c r="ZQ76" s="17"/>
      <c r="ZR76" s="17"/>
      <c r="ZS76" s="17"/>
      <c r="ZT76" s="17"/>
      <c r="ZU76" s="17"/>
      <c r="ZV76" s="17"/>
      <c r="ZW76" s="17"/>
      <c r="ZX76" s="17"/>
      <c r="ZY76" s="17"/>
      <c r="ZZ76" s="17"/>
      <c r="AAA76" s="17"/>
      <c r="AAB76" s="17"/>
      <c r="AAC76" s="17"/>
      <c r="AAD76" s="17"/>
      <c r="AAE76" s="17"/>
      <c r="AAF76" s="17"/>
      <c r="AAG76" s="17"/>
      <c r="AAH76" s="17"/>
      <c r="AAI76" s="17"/>
      <c r="AAJ76" s="17"/>
      <c r="AAK76" s="17"/>
      <c r="AAL76" s="17"/>
      <c r="AAM76" s="17"/>
      <c r="AAN76" s="17"/>
      <c r="AAO76" s="17"/>
      <c r="AAP76" s="17"/>
      <c r="AAQ76" s="17"/>
      <c r="AAR76" s="17"/>
      <c r="AAS76" s="17"/>
      <c r="AAT76" s="17"/>
      <c r="AAU76" s="17"/>
      <c r="AAV76" s="17"/>
      <c r="AAW76" s="17"/>
      <c r="AAX76" s="17"/>
      <c r="AAY76" s="17"/>
      <c r="AAZ76" s="17"/>
      <c r="ABA76" s="17"/>
      <c r="ABB76" s="17"/>
      <c r="ABC76" s="17"/>
      <c r="ABD76" s="17"/>
      <c r="ABE76" s="17"/>
      <c r="ABF76" s="17"/>
      <c r="ABG76" s="17"/>
      <c r="ABH76" s="17"/>
      <c r="ABI76" s="17"/>
      <c r="ABJ76" s="17"/>
      <c r="ABK76" s="17"/>
      <c r="ABL76" s="17"/>
      <c r="ABM76" s="17"/>
      <c r="ABN76" s="17"/>
      <c r="ABO76" s="17"/>
      <c r="ABP76" s="17"/>
      <c r="ABQ76" s="17"/>
      <c r="ABR76" s="17"/>
      <c r="ABS76" s="17"/>
      <c r="ABT76" s="17"/>
      <c r="ABU76" s="17"/>
      <c r="ABV76" s="17"/>
      <c r="ABW76" s="17"/>
      <c r="ABX76" s="17"/>
      <c r="ABY76" s="17"/>
      <c r="ABZ76" s="17"/>
      <c r="ACA76" s="17"/>
      <c r="ACB76" s="17"/>
      <c r="ACC76" s="17"/>
      <c r="ACD76" s="17"/>
      <c r="ACE76" s="17"/>
      <c r="ACF76" s="17"/>
      <c r="ACG76" s="17"/>
      <c r="ACH76" s="17"/>
      <c r="ACI76" s="17"/>
      <c r="ACJ76" s="17"/>
      <c r="ACK76" s="17"/>
      <c r="ACL76" s="17"/>
      <c r="ACM76" s="17"/>
      <c r="ACN76" s="17"/>
      <c r="ACO76" s="17"/>
      <c r="ACP76" s="17"/>
      <c r="ACQ76" s="17"/>
      <c r="ACR76" s="17"/>
      <c r="ACS76" s="17"/>
      <c r="ACT76" s="17"/>
      <c r="ACU76" s="17"/>
      <c r="ACV76" s="17"/>
      <c r="ACW76" s="17"/>
      <c r="ACX76" s="17"/>
      <c r="ACY76" s="17"/>
      <c r="ACZ76" s="17"/>
      <c r="ADA76" s="17"/>
      <c r="ADB76" s="17"/>
      <c r="ADC76" s="17"/>
      <c r="ADD76" s="17"/>
      <c r="ADE76" s="17"/>
      <c r="ADF76" s="17"/>
      <c r="ADG76" s="17"/>
      <c r="ADH76" s="17"/>
      <c r="ADI76" s="17"/>
      <c r="ADJ76" s="17"/>
      <c r="ADK76" s="17"/>
      <c r="ADL76" s="17"/>
      <c r="ADM76" s="17"/>
      <c r="ADN76" s="17"/>
      <c r="ADO76" s="17"/>
      <c r="ADP76" s="17"/>
      <c r="ADQ76" s="17"/>
      <c r="ADR76" s="17"/>
      <c r="ADS76" s="17"/>
      <c r="ADT76" s="17"/>
      <c r="ADU76" s="17"/>
      <c r="ADV76" s="17"/>
      <c r="ADW76" s="17"/>
      <c r="ADX76" s="17"/>
      <c r="ADY76" s="17"/>
      <c r="ADZ76" s="17"/>
      <c r="AEA76" s="17"/>
      <c r="AEB76" s="17"/>
      <c r="AEC76" s="17"/>
      <c r="AED76" s="17"/>
      <c r="AEE76" s="17"/>
      <c r="AEF76" s="17"/>
      <c r="AEG76" s="17"/>
      <c r="AEH76" s="17"/>
      <c r="AEI76" s="17"/>
      <c r="AEJ76" s="17"/>
      <c r="AEK76" s="17"/>
      <c r="AEL76" s="17"/>
      <c r="AEM76" s="17"/>
      <c r="AEN76" s="17"/>
      <c r="AEO76" s="17"/>
      <c r="AEP76" s="17"/>
      <c r="AEQ76" s="17"/>
      <c r="AER76" s="17"/>
      <c r="AES76" s="17"/>
      <c r="AET76" s="17"/>
      <c r="AEU76" s="17"/>
      <c r="AEV76" s="17"/>
      <c r="AEW76" s="17"/>
      <c r="AEX76" s="17"/>
      <c r="AEY76" s="17"/>
      <c r="AEZ76" s="17"/>
      <c r="AFA76" s="17"/>
      <c r="AFB76" s="17"/>
      <c r="AFC76" s="17"/>
      <c r="AFD76" s="17"/>
      <c r="AFE76" s="17"/>
      <c r="AFF76" s="17"/>
      <c r="AFG76" s="17"/>
      <c r="AFH76" s="17"/>
      <c r="AFI76" s="17"/>
      <c r="AFJ76" s="17"/>
      <c r="AFK76" s="17"/>
      <c r="AFL76" s="17"/>
      <c r="AFM76" s="17"/>
      <c r="AFN76" s="17"/>
      <c r="AFO76" s="17"/>
      <c r="AFP76" s="17"/>
      <c r="AFQ76" s="17"/>
      <c r="AFR76" s="17"/>
      <c r="AFS76" s="17"/>
      <c r="AFT76" s="17"/>
      <c r="AFU76" s="17"/>
      <c r="AFV76" s="17"/>
      <c r="AFW76" s="17"/>
      <c r="AFX76" s="17"/>
      <c r="AFY76" s="17"/>
      <c r="AFZ76" s="17"/>
      <c r="AGA76" s="17"/>
      <c r="AGB76" s="17"/>
      <c r="AGC76" s="17"/>
      <c r="AGD76" s="17"/>
      <c r="AGE76" s="17"/>
      <c r="AGF76" s="17"/>
      <c r="AGG76" s="17"/>
      <c r="AGH76" s="17"/>
      <c r="AGI76" s="17"/>
      <c r="AGJ76" s="17"/>
      <c r="AGK76" s="17"/>
      <c r="AGL76" s="17"/>
      <c r="AGM76" s="17"/>
      <c r="AGN76" s="17"/>
      <c r="AGO76" s="17"/>
      <c r="AGP76" s="17"/>
      <c r="AGQ76" s="17"/>
      <c r="AGR76" s="17"/>
      <c r="AGS76" s="17"/>
      <c r="AGT76" s="17"/>
      <c r="AGU76" s="17"/>
      <c r="AGV76" s="17"/>
      <c r="AGW76" s="17"/>
      <c r="AGX76" s="17"/>
      <c r="AGY76" s="17"/>
      <c r="AGZ76" s="17"/>
      <c r="AHA76" s="17"/>
      <c r="AHB76" s="17"/>
      <c r="AHC76" s="17"/>
      <c r="AHD76" s="17"/>
      <c r="AHE76" s="17"/>
      <c r="AHF76" s="17"/>
      <c r="AHG76" s="17"/>
      <c r="AHH76" s="17"/>
      <c r="AHI76" s="17"/>
      <c r="AHJ76" s="17"/>
      <c r="AHK76" s="17"/>
      <c r="AHL76" s="17"/>
      <c r="AHM76" s="17"/>
      <c r="AHN76" s="17"/>
      <c r="AHO76" s="17"/>
      <c r="AHP76" s="17"/>
      <c r="AHQ76" s="17"/>
      <c r="AHR76" s="17"/>
      <c r="AHS76" s="17"/>
      <c r="AHT76" s="17"/>
      <c r="AHU76" s="17"/>
      <c r="AHV76" s="17"/>
      <c r="AHW76" s="17"/>
      <c r="AHX76" s="17"/>
      <c r="AHY76" s="17"/>
      <c r="AHZ76" s="17"/>
      <c r="AIA76" s="17"/>
      <c r="AIB76" s="17"/>
      <c r="AIC76" s="17"/>
      <c r="AID76" s="17"/>
      <c r="AIE76" s="17"/>
      <c r="AIF76" s="17"/>
      <c r="AIG76" s="17"/>
      <c r="AIH76" s="17"/>
      <c r="AII76" s="17"/>
      <c r="AIJ76" s="17"/>
      <c r="AIK76" s="17"/>
      <c r="AIL76" s="17"/>
      <c r="AIM76" s="17"/>
      <c r="AIN76" s="17"/>
      <c r="AIO76" s="17"/>
      <c r="AIP76" s="17"/>
      <c r="AIQ76" s="17"/>
      <c r="AIR76" s="17"/>
      <c r="AIS76" s="17"/>
      <c r="AIT76" s="17"/>
      <c r="AIU76" s="17"/>
      <c r="AIV76" s="17"/>
      <c r="AIW76" s="17"/>
      <c r="AIX76" s="17"/>
      <c r="AIY76" s="17"/>
      <c r="AIZ76" s="17"/>
      <c r="AJA76" s="17"/>
      <c r="AJB76" s="17"/>
      <c r="AJC76" s="17"/>
      <c r="AJD76" s="17"/>
      <c r="AJE76" s="17"/>
      <c r="AJF76" s="17"/>
      <c r="AJG76" s="17"/>
      <c r="AJH76" s="17"/>
      <c r="AJI76" s="17"/>
      <c r="AJJ76" s="17"/>
      <c r="AJK76" s="17"/>
      <c r="AJL76" s="17"/>
      <c r="AJM76" s="17"/>
      <c r="AJN76" s="17"/>
      <c r="AJO76" s="17"/>
      <c r="AJP76" s="17"/>
      <c r="AJQ76" s="17"/>
      <c r="AJR76" s="17"/>
      <c r="AJS76" s="17"/>
      <c r="AJT76" s="17"/>
      <c r="AJU76" s="17"/>
      <c r="AJV76" s="17"/>
      <c r="AJW76" s="17"/>
      <c r="AJX76" s="17"/>
      <c r="AJY76" s="17"/>
      <c r="AJZ76" s="17"/>
      <c r="AKA76" s="17"/>
      <c r="AKB76" s="17"/>
      <c r="AKC76" s="17"/>
      <c r="AKD76" s="17"/>
      <c r="AKE76" s="17"/>
      <c r="AKF76" s="17"/>
      <c r="AKG76" s="17"/>
      <c r="AKH76" s="17"/>
      <c r="AKI76" s="17"/>
      <c r="AKJ76" s="17"/>
      <c r="AKK76" s="17"/>
      <c r="AKL76" s="17"/>
      <c r="AKM76" s="17"/>
      <c r="AKN76" s="17"/>
      <c r="AKO76" s="17"/>
      <c r="AKP76" s="17"/>
      <c r="AKQ76" s="17"/>
      <c r="AKR76" s="17"/>
      <c r="AKS76" s="17"/>
      <c r="AKT76" s="17"/>
      <c r="AKU76" s="17"/>
      <c r="AKV76" s="17"/>
      <c r="AKW76" s="17"/>
      <c r="AKX76" s="17"/>
      <c r="AKY76" s="17"/>
      <c r="AKZ76" s="17"/>
      <c r="ALA76" s="17"/>
      <c r="ALB76" s="17"/>
      <c r="ALC76" s="17"/>
      <c r="ALD76" s="17"/>
      <c r="ALE76" s="17"/>
      <c r="ALF76" s="17"/>
      <c r="ALG76" s="17"/>
      <c r="ALH76" s="17"/>
      <c r="ALI76" s="17"/>
      <c r="ALJ76" s="17"/>
      <c r="ALK76" s="17"/>
      <c r="ALL76" s="17"/>
      <c r="ALM76" s="17"/>
      <c r="ALN76" s="17"/>
      <c r="ALO76" s="17"/>
      <c r="ALP76" s="17"/>
      <c r="ALQ76" s="17"/>
      <c r="ALR76" s="17"/>
      <c r="ALS76" s="17"/>
      <c r="ALT76" s="17"/>
      <c r="ALU76" s="17"/>
      <c r="ALV76" s="17"/>
      <c r="ALW76" s="17"/>
      <c r="ALX76" s="17"/>
      <c r="ALY76" s="17"/>
      <c r="ALZ76" s="17"/>
      <c r="AMA76" s="17"/>
      <c r="AMB76" s="17"/>
      <c r="AMC76" s="17"/>
      <c r="AMD76" s="17"/>
      <c r="AME76" s="17"/>
      <c r="AMF76" s="17"/>
      <c r="AMG76" s="17"/>
    </row>
    <row r="77" spans="1:1021">
      <c r="A77" s="17"/>
      <c r="B77" s="19" t="s">
        <v>529</v>
      </c>
      <c r="C77" s="20" t="s">
        <v>31</v>
      </c>
      <c r="D77" s="21"/>
      <c r="E77" s="22"/>
      <c r="F77" s="21">
        <v>29.95</v>
      </c>
      <c r="G77" s="22">
        <v>0.3</v>
      </c>
      <c r="H77" s="21"/>
      <c r="I77" s="22"/>
      <c r="J77" s="21"/>
      <c r="K77" s="25">
        <f>F77*G77</f>
        <v>8.9849999999999994</v>
      </c>
      <c r="L77" s="26">
        <f t="shared" si="15"/>
        <v>8.9849999999999994</v>
      </c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  <c r="IE77" s="17"/>
      <c r="IF77" s="17"/>
      <c r="IG77" s="17"/>
      <c r="IH77" s="17"/>
      <c r="II77" s="17"/>
      <c r="IJ77" s="17"/>
      <c r="IK77" s="17"/>
      <c r="IL77" s="17"/>
      <c r="IM77" s="17"/>
      <c r="IN77" s="17"/>
      <c r="IO77" s="17"/>
      <c r="IP77" s="17"/>
      <c r="IQ77" s="17"/>
      <c r="IR77" s="17"/>
      <c r="IS77" s="17"/>
      <c r="IT77" s="17"/>
      <c r="IU77" s="17"/>
      <c r="IV77" s="17"/>
      <c r="IW77" s="17"/>
      <c r="IX77" s="17"/>
      <c r="IY77" s="17"/>
      <c r="IZ77" s="17"/>
      <c r="JA77" s="17"/>
      <c r="JB77" s="17"/>
      <c r="JC77" s="17"/>
      <c r="JD77" s="17"/>
      <c r="JE77" s="17"/>
      <c r="JF77" s="17"/>
      <c r="JG77" s="17"/>
      <c r="JH77" s="17"/>
      <c r="JI77" s="17"/>
      <c r="JJ77" s="17"/>
      <c r="JK77" s="17"/>
      <c r="JL77" s="17"/>
      <c r="JM77" s="17"/>
      <c r="JN77" s="17"/>
      <c r="JO77" s="17"/>
      <c r="JP77" s="17"/>
      <c r="JQ77" s="17"/>
      <c r="JR77" s="17"/>
      <c r="JS77" s="17"/>
      <c r="JT77" s="17"/>
      <c r="JU77" s="17"/>
      <c r="JV77" s="17"/>
      <c r="JW77" s="17"/>
      <c r="JX77" s="17"/>
      <c r="JY77" s="17"/>
      <c r="JZ77" s="17"/>
      <c r="KA77" s="17"/>
      <c r="KB77" s="17"/>
      <c r="KC77" s="17"/>
      <c r="KD77" s="17"/>
      <c r="KE77" s="17"/>
      <c r="KF77" s="17"/>
      <c r="KG77" s="17"/>
      <c r="KH77" s="17"/>
      <c r="KI77" s="17"/>
      <c r="KJ77" s="17"/>
      <c r="KK77" s="17"/>
      <c r="KL77" s="17"/>
      <c r="KM77" s="17"/>
      <c r="KN77" s="17"/>
      <c r="KO77" s="17"/>
      <c r="KP77" s="17"/>
      <c r="KQ77" s="17"/>
      <c r="KR77" s="17"/>
      <c r="KS77" s="17"/>
      <c r="KT77" s="17"/>
      <c r="KU77" s="17"/>
      <c r="KV77" s="17"/>
      <c r="KW77" s="17"/>
      <c r="KX77" s="17"/>
      <c r="KY77" s="17"/>
      <c r="KZ77" s="17"/>
      <c r="LA77" s="17"/>
      <c r="LB77" s="17"/>
      <c r="LC77" s="17"/>
      <c r="LD77" s="17"/>
      <c r="LE77" s="17"/>
      <c r="LF77" s="17"/>
      <c r="LG77" s="17"/>
      <c r="LH77" s="17"/>
      <c r="LI77" s="17"/>
      <c r="LJ77" s="17"/>
      <c r="LK77" s="17"/>
      <c r="LL77" s="17"/>
      <c r="LM77" s="17"/>
      <c r="LN77" s="17"/>
      <c r="LO77" s="17"/>
      <c r="LP77" s="17"/>
      <c r="LQ77" s="17"/>
      <c r="LR77" s="17"/>
      <c r="LS77" s="17"/>
      <c r="LT77" s="17"/>
      <c r="LU77" s="17"/>
      <c r="LV77" s="17"/>
      <c r="LW77" s="17"/>
      <c r="LX77" s="17"/>
      <c r="LY77" s="17"/>
      <c r="LZ77" s="17"/>
      <c r="MA77" s="17"/>
      <c r="MB77" s="17"/>
      <c r="MC77" s="17"/>
      <c r="MD77" s="17"/>
      <c r="ME77" s="17"/>
      <c r="MF77" s="17"/>
      <c r="MG77" s="17"/>
      <c r="MH77" s="17"/>
      <c r="MI77" s="17"/>
      <c r="MJ77" s="17"/>
      <c r="MK77" s="17"/>
      <c r="ML77" s="17"/>
      <c r="MM77" s="17"/>
      <c r="MN77" s="17"/>
      <c r="MO77" s="17"/>
      <c r="MP77" s="17"/>
      <c r="MQ77" s="17"/>
      <c r="MR77" s="17"/>
      <c r="MS77" s="17"/>
      <c r="MT77" s="17"/>
      <c r="MU77" s="17"/>
      <c r="MV77" s="17"/>
      <c r="MW77" s="17"/>
      <c r="MX77" s="17"/>
      <c r="MY77" s="17"/>
      <c r="MZ77" s="17"/>
      <c r="NA77" s="17"/>
      <c r="NB77" s="17"/>
      <c r="NC77" s="17"/>
      <c r="ND77" s="17"/>
      <c r="NE77" s="17"/>
      <c r="NF77" s="17"/>
      <c r="NG77" s="17"/>
      <c r="NH77" s="17"/>
      <c r="NI77" s="17"/>
      <c r="NJ77" s="17"/>
      <c r="NK77" s="17"/>
      <c r="NL77" s="17"/>
      <c r="NM77" s="17"/>
      <c r="NN77" s="17"/>
      <c r="NO77" s="17"/>
      <c r="NP77" s="17"/>
      <c r="NQ77" s="17"/>
      <c r="NR77" s="17"/>
      <c r="NS77" s="17"/>
      <c r="NT77" s="17"/>
      <c r="NU77" s="17"/>
      <c r="NV77" s="17"/>
      <c r="NW77" s="17"/>
      <c r="NX77" s="17"/>
      <c r="NY77" s="17"/>
      <c r="NZ77" s="17"/>
      <c r="OA77" s="17"/>
      <c r="OB77" s="17"/>
      <c r="OC77" s="17"/>
      <c r="OD77" s="17"/>
      <c r="OE77" s="17"/>
      <c r="OF77" s="17"/>
      <c r="OG77" s="17"/>
      <c r="OH77" s="17"/>
      <c r="OI77" s="17"/>
      <c r="OJ77" s="17"/>
      <c r="OK77" s="17"/>
      <c r="OL77" s="17"/>
      <c r="OM77" s="17"/>
      <c r="ON77" s="17"/>
      <c r="OO77" s="17"/>
      <c r="OP77" s="17"/>
      <c r="OQ77" s="17"/>
      <c r="OR77" s="17"/>
      <c r="OS77" s="17"/>
      <c r="OT77" s="17"/>
      <c r="OU77" s="17"/>
      <c r="OV77" s="17"/>
      <c r="OW77" s="17"/>
      <c r="OX77" s="17"/>
      <c r="OY77" s="17"/>
      <c r="OZ77" s="17"/>
      <c r="PA77" s="17"/>
      <c r="PB77" s="17"/>
      <c r="PC77" s="17"/>
      <c r="PD77" s="17"/>
      <c r="PE77" s="17"/>
      <c r="PF77" s="17"/>
      <c r="PG77" s="17"/>
      <c r="PH77" s="17"/>
      <c r="PI77" s="17"/>
      <c r="PJ77" s="17"/>
      <c r="PK77" s="17"/>
      <c r="PL77" s="17"/>
      <c r="PM77" s="17"/>
      <c r="PN77" s="17"/>
      <c r="PO77" s="17"/>
      <c r="PP77" s="17"/>
      <c r="PQ77" s="17"/>
      <c r="PR77" s="17"/>
      <c r="PS77" s="17"/>
      <c r="PT77" s="17"/>
      <c r="PU77" s="17"/>
      <c r="PV77" s="17"/>
      <c r="PW77" s="17"/>
      <c r="PX77" s="17"/>
      <c r="PY77" s="17"/>
      <c r="PZ77" s="17"/>
      <c r="QA77" s="17"/>
      <c r="QB77" s="17"/>
      <c r="QC77" s="17"/>
      <c r="QD77" s="17"/>
      <c r="QE77" s="17"/>
      <c r="QF77" s="17"/>
      <c r="QG77" s="17"/>
      <c r="QH77" s="17"/>
      <c r="QI77" s="17"/>
      <c r="QJ77" s="17"/>
      <c r="QK77" s="17"/>
      <c r="QL77" s="17"/>
      <c r="QM77" s="17"/>
      <c r="QN77" s="17"/>
      <c r="QO77" s="17"/>
      <c r="QP77" s="17"/>
      <c r="QQ77" s="17"/>
      <c r="QR77" s="17"/>
      <c r="QS77" s="17"/>
      <c r="QT77" s="17"/>
      <c r="QU77" s="17"/>
      <c r="QV77" s="17"/>
      <c r="QW77" s="17"/>
      <c r="QX77" s="17"/>
      <c r="QY77" s="17"/>
      <c r="QZ77" s="17"/>
      <c r="RA77" s="17"/>
      <c r="RB77" s="17"/>
      <c r="RC77" s="17"/>
      <c r="RD77" s="17"/>
      <c r="RE77" s="17"/>
      <c r="RF77" s="17"/>
      <c r="RG77" s="17"/>
      <c r="RH77" s="17"/>
      <c r="RI77" s="17"/>
      <c r="RJ77" s="17"/>
      <c r="RK77" s="17"/>
      <c r="RL77" s="17"/>
      <c r="RM77" s="17"/>
      <c r="RN77" s="17"/>
      <c r="RO77" s="17"/>
      <c r="RP77" s="17"/>
      <c r="RQ77" s="17"/>
      <c r="RR77" s="17"/>
      <c r="RS77" s="17"/>
      <c r="RT77" s="17"/>
      <c r="RU77" s="17"/>
      <c r="RV77" s="17"/>
      <c r="RW77" s="17"/>
      <c r="RX77" s="17"/>
      <c r="RY77" s="17"/>
      <c r="RZ77" s="17"/>
      <c r="SA77" s="17"/>
      <c r="SB77" s="17"/>
      <c r="SC77" s="17"/>
      <c r="SD77" s="17"/>
      <c r="SE77" s="17"/>
      <c r="SF77" s="17"/>
      <c r="SG77" s="17"/>
      <c r="SH77" s="17"/>
      <c r="SI77" s="17"/>
      <c r="SJ77" s="17"/>
      <c r="SK77" s="17"/>
      <c r="SL77" s="17"/>
      <c r="SM77" s="17"/>
      <c r="SN77" s="17"/>
      <c r="SO77" s="17"/>
      <c r="SP77" s="17"/>
      <c r="SQ77" s="17"/>
      <c r="SR77" s="17"/>
      <c r="SS77" s="17"/>
      <c r="ST77" s="17"/>
      <c r="SU77" s="17"/>
      <c r="SV77" s="17"/>
      <c r="SW77" s="17"/>
      <c r="SX77" s="17"/>
      <c r="SY77" s="17"/>
      <c r="SZ77" s="17"/>
      <c r="TA77" s="17"/>
      <c r="TB77" s="17"/>
      <c r="TC77" s="17"/>
      <c r="TD77" s="17"/>
      <c r="TE77" s="17"/>
      <c r="TF77" s="17"/>
      <c r="TG77" s="17"/>
      <c r="TH77" s="17"/>
      <c r="TI77" s="17"/>
      <c r="TJ77" s="17"/>
      <c r="TK77" s="17"/>
      <c r="TL77" s="17"/>
      <c r="TM77" s="17"/>
      <c r="TN77" s="17"/>
      <c r="TO77" s="17"/>
      <c r="TP77" s="17"/>
      <c r="TQ77" s="17"/>
      <c r="TR77" s="17"/>
      <c r="TS77" s="17"/>
      <c r="TT77" s="17"/>
      <c r="TU77" s="17"/>
      <c r="TV77" s="17"/>
      <c r="TW77" s="17"/>
      <c r="TX77" s="17"/>
      <c r="TY77" s="17"/>
      <c r="TZ77" s="17"/>
      <c r="UA77" s="17"/>
      <c r="UB77" s="17"/>
      <c r="UC77" s="17"/>
      <c r="UD77" s="17"/>
      <c r="UE77" s="17"/>
      <c r="UF77" s="17"/>
      <c r="UG77" s="17"/>
      <c r="UH77" s="17"/>
      <c r="UI77" s="17"/>
      <c r="UJ77" s="17"/>
      <c r="UK77" s="17"/>
      <c r="UL77" s="17"/>
      <c r="UM77" s="17"/>
      <c r="UN77" s="17"/>
      <c r="UO77" s="17"/>
      <c r="UP77" s="17"/>
      <c r="UQ77" s="17"/>
      <c r="UR77" s="17"/>
      <c r="US77" s="17"/>
      <c r="UT77" s="17"/>
      <c r="UU77" s="17"/>
      <c r="UV77" s="17"/>
      <c r="UW77" s="17"/>
      <c r="UX77" s="17"/>
      <c r="UY77" s="17"/>
      <c r="UZ77" s="17"/>
      <c r="VA77" s="17"/>
      <c r="VB77" s="17"/>
      <c r="VC77" s="17"/>
      <c r="VD77" s="17"/>
      <c r="VE77" s="17"/>
      <c r="VF77" s="17"/>
      <c r="VG77" s="17"/>
      <c r="VH77" s="17"/>
      <c r="VI77" s="17"/>
      <c r="VJ77" s="17"/>
      <c r="VK77" s="17"/>
      <c r="VL77" s="17"/>
      <c r="VM77" s="17"/>
      <c r="VN77" s="17"/>
      <c r="VO77" s="17"/>
      <c r="VP77" s="17"/>
      <c r="VQ77" s="17"/>
      <c r="VR77" s="17"/>
      <c r="VS77" s="17"/>
      <c r="VT77" s="17"/>
      <c r="VU77" s="17"/>
      <c r="VV77" s="17"/>
      <c r="VW77" s="17"/>
      <c r="VX77" s="17"/>
      <c r="VY77" s="17"/>
      <c r="VZ77" s="17"/>
      <c r="WA77" s="17"/>
      <c r="WB77" s="17"/>
      <c r="WC77" s="17"/>
      <c r="WD77" s="17"/>
      <c r="WE77" s="17"/>
      <c r="WF77" s="17"/>
      <c r="WG77" s="17"/>
      <c r="WH77" s="17"/>
      <c r="WI77" s="17"/>
      <c r="WJ77" s="17"/>
      <c r="WK77" s="17"/>
      <c r="WL77" s="17"/>
      <c r="WM77" s="17"/>
      <c r="WN77" s="17"/>
      <c r="WO77" s="17"/>
      <c r="WP77" s="17"/>
      <c r="WQ77" s="17"/>
      <c r="WR77" s="17"/>
      <c r="WS77" s="17"/>
      <c r="WT77" s="17"/>
      <c r="WU77" s="17"/>
      <c r="WV77" s="17"/>
      <c r="WW77" s="17"/>
      <c r="WX77" s="17"/>
      <c r="WY77" s="17"/>
      <c r="WZ77" s="17"/>
      <c r="XA77" s="17"/>
      <c r="XB77" s="17"/>
      <c r="XC77" s="17"/>
      <c r="XD77" s="17"/>
      <c r="XE77" s="17"/>
      <c r="XF77" s="17"/>
      <c r="XG77" s="17"/>
      <c r="XH77" s="17"/>
      <c r="XI77" s="17"/>
      <c r="XJ77" s="17"/>
      <c r="XK77" s="17"/>
      <c r="XL77" s="17"/>
      <c r="XM77" s="17"/>
      <c r="XN77" s="17"/>
      <c r="XO77" s="17"/>
      <c r="XP77" s="17"/>
      <c r="XQ77" s="17"/>
      <c r="XR77" s="17"/>
      <c r="XS77" s="17"/>
      <c r="XT77" s="17"/>
      <c r="XU77" s="17"/>
      <c r="XV77" s="17"/>
      <c r="XW77" s="17"/>
      <c r="XX77" s="17"/>
      <c r="XY77" s="17"/>
      <c r="XZ77" s="17"/>
      <c r="YA77" s="17"/>
      <c r="YB77" s="17"/>
      <c r="YC77" s="17"/>
      <c r="YD77" s="17"/>
      <c r="YE77" s="17"/>
      <c r="YF77" s="17"/>
      <c r="YG77" s="17"/>
      <c r="YH77" s="17"/>
      <c r="YI77" s="17"/>
      <c r="YJ77" s="17"/>
      <c r="YK77" s="17"/>
      <c r="YL77" s="17"/>
      <c r="YM77" s="17"/>
      <c r="YN77" s="17"/>
      <c r="YO77" s="17"/>
      <c r="YP77" s="17"/>
      <c r="YQ77" s="17"/>
      <c r="YR77" s="17"/>
      <c r="YS77" s="17"/>
      <c r="YT77" s="17"/>
      <c r="YU77" s="17"/>
      <c r="YV77" s="17"/>
      <c r="YW77" s="17"/>
      <c r="YX77" s="17"/>
      <c r="YY77" s="17"/>
      <c r="YZ77" s="17"/>
      <c r="ZA77" s="17"/>
      <c r="ZB77" s="17"/>
      <c r="ZC77" s="17"/>
      <c r="ZD77" s="17"/>
      <c r="ZE77" s="17"/>
      <c r="ZF77" s="17"/>
      <c r="ZG77" s="17"/>
      <c r="ZH77" s="17"/>
      <c r="ZI77" s="17"/>
      <c r="ZJ77" s="17"/>
      <c r="ZK77" s="17"/>
      <c r="ZL77" s="17"/>
      <c r="ZM77" s="17"/>
      <c r="ZN77" s="17"/>
      <c r="ZO77" s="17"/>
      <c r="ZP77" s="17"/>
      <c r="ZQ77" s="17"/>
      <c r="ZR77" s="17"/>
      <c r="ZS77" s="17"/>
      <c r="ZT77" s="17"/>
      <c r="ZU77" s="17"/>
      <c r="ZV77" s="17"/>
      <c r="ZW77" s="17"/>
      <c r="ZX77" s="17"/>
      <c r="ZY77" s="17"/>
      <c r="ZZ77" s="17"/>
      <c r="AAA77" s="17"/>
      <c r="AAB77" s="17"/>
      <c r="AAC77" s="17"/>
      <c r="AAD77" s="17"/>
      <c r="AAE77" s="17"/>
      <c r="AAF77" s="17"/>
      <c r="AAG77" s="17"/>
      <c r="AAH77" s="17"/>
      <c r="AAI77" s="17"/>
      <c r="AAJ77" s="17"/>
      <c r="AAK77" s="17"/>
      <c r="AAL77" s="17"/>
      <c r="AAM77" s="17"/>
      <c r="AAN77" s="17"/>
      <c r="AAO77" s="17"/>
      <c r="AAP77" s="17"/>
      <c r="AAQ77" s="17"/>
      <c r="AAR77" s="17"/>
      <c r="AAS77" s="17"/>
      <c r="AAT77" s="17"/>
      <c r="AAU77" s="17"/>
      <c r="AAV77" s="17"/>
      <c r="AAW77" s="17"/>
      <c r="AAX77" s="17"/>
      <c r="AAY77" s="17"/>
      <c r="AAZ77" s="17"/>
      <c r="ABA77" s="17"/>
      <c r="ABB77" s="17"/>
      <c r="ABC77" s="17"/>
      <c r="ABD77" s="17"/>
      <c r="ABE77" s="17"/>
      <c r="ABF77" s="17"/>
      <c r="ABG77" s="17"/>
      <c r="ABH77" s="17"/>
      <c r="ABI77" s="17"/>
      <c r="ABJ77" s="17"/>
      <c r="ABK77" s="17"/>
      <c r="ABL77" s="17"/>
      <c r="ABM77" s="17"/>
      <c r="ABN77" s="17"/>
      <c r="ABO77" s="17"/>
      <c r="ABP77" s="17"/>
      <c r="ABQ77" s="17"/>
      <c r="ABR77" s="17"/>
      <c r="ABS77" s="17"/>
      <c r="ABT77" s="17"/>
      <c r="ABU77" s="17"/>
      <c r="ABV77" s="17"/>
      <c r="ABW77" s="17"/>
      <c r="ABX77" s="17"/>
      <c r="ABY77" s="17"/>
      <c r="ABZ77" s="17"/>
      <c r="ACA77" s="17"/>
      <c r="ACB77" s="17"/>
      <c r="ACC77" s="17"/>
      <c r="ACD77" s="17"/>
      <c r="ACE77" s="17"/>
      <c r="ACF77" s="17"/>
      <c r="ACG77" s="17"/>
      <c r="ACH77" s="17"/>
      <c r="ACI77" s="17"/>
      <c r="ACJ77" s="17"/>
      <c r="ACK77" s="17"/>
      <c r="ACL77" s="17"/>
      <c r="ACM77" s="17"/>
      <c r="ACN77" s="17"/>
      <c r="ACO77" s="17"/>
      <c r="ACP77" s="17"/>
      <c r="ACQ77" s="17"/>
      <c r="ACR77" s="17"/>
      <c r="ACS77" s="17"/>
      <c r="ACT77" s="17"/>
      <c r="ACU77" s="17"/>
      <c r="ACV77" s="17"/>
      <c r="ACW77" s="17"/>
      <c r="ACX77" s="17"/>
      <c r="ACY77" s="17"/>
      <c r="ACZ77" s="17"/>
      <c r="ADA77" s="17"/>
      <c r="ADB77" s="17"/>
      <c r="ADC77" s="17"/>
      <c r="ADD77" s="17"/>
      <c r="ADE77" s="17"/>
      <c r="ADF77" s="17"/>
      <c r="ADG77" s="17"/>
      <c r="ADH77" s="17"/>
      <c r="ADI77" s="17"/>
      <c r="ADJ77" s="17"/>
      <c r="ADK77" s="17"/>
      <c r="ADL77" s="17"/>
      <c r="ADM77" s="17"/>
      <c r="ADN77" s="17"/>
      <c r="ADO77" s="17"/>
      <c r="ADP77" s="17"/>
      <c r="ADQ77" s="17"/>
      <c r="ADR77" s="17"/>
      <c r="ADS77" s="17"/>
      <c r="ADT77" s="17"/>
      <c r="ADU77" s="17"/>
      <c r="ADV77" s="17"/>
      <c r="ADW77" s="17"/>
      <c r="ADX77" s="17"/>
      <c r="ADY77" s="17"/>
      <c r="ADZ77" s="17"/>
      <c r="AEA77" s="17"/>
      <c r="AEB77" s="17"/>
      <c r="AEC77" s="17"/>
      <c r="AED77" s="17"/>
      <c r="AEE77" s="17"/>
      <c r="AEF77" s="17"/>
      <c r="AEG77" s="17"/>
      <c r="AEH77" s="17"/>
      <c r="AEI77" s="17"/>
      <c r="AEJ77" s="17"/>
      <c r="AEK77" s="17"/>
      <c r="AEL77" s="17"/>
      <c r="AEM77" s="17"/>
      <c r="AEN77" s="17"/>
      <c r="AEO77" s="17"/>
      <c r="AEP77" s="17"/>
      <c r="AEQ77" s="17"/>
      <c r="AER77" s="17"/>
      <c r="AES77" s="17"/>
      <c r="AET77" s="17"/>
      <c r="AEU77" s="17"/>
      <c r="AEV77" s="17"/>
      <c r="AEW77" s="17"/>
      <c r="AEX77" s="17"/>
      <c r="AEY77" s="17"/>
      <c r="AEZ77" s="17"/>
      <c r="AFA77" s="17"/>
      <c r="AFB77" s="17"/>
      <c r="AFC77" s="17"/>
      <c r="AFD77" s="17"/>
      <c r="AFE77" s="17"/>
      <c r="AFF77" s="17"/>
      <c r="AFG77" s="17"/>
      <c r="AFH77" s="17"/>
      <c r="AFI77" s="17"/>
      <c r="AFJ77" s="17"/>
      <c r="AFK77" s="17"/>
      <c r="AFL77" s="17"/>
      <c r="AFM77" s="17"/>
      <c r="AFN77" s="17"/>
      <c r="AFO77" s="17"/>
      <c r="AFP77" s="17"/>
      <c r="AFQ77" s="17"/>
      <c r="AFR77" s="17"/>
      <c r="AFS77" s="17"/>
      <c r="AFT77" s="17"/>
      <c r="AFU77" s="17"/>
      <c r="AFV77" s="17"/>
      <c r="AFW77" s="17"/>
      <c r="AFX77" s="17"/>
      <c r="AFY77" s="17"/>
      <c r="AFZ77" s="17"/>
      <c r="AGA77" s="17"/>
      <c r="AGB77" s="17"/>
      <c r="AGC77" s="17"/>
      <c r="AGD77" s="17"/>
      <c r="AGE77" s="17"/>
      <c r="AGF77" s="17"/>
      <c r="AGG77" s="17"/>
      <c r="AGH77" s="17"/>
      <c r="AGI77" s="17"/>
      <c r="AGJ77" s="17"/>
      <c r="AGK77" s="17"/>
      <c r="AGL77" s="17"/>
      <c r="AGM77" s="17"/>
      <c r="AGN77" s="17"/>
      <c r="AGO77" s="17"/>
      <c r="AGP77" s="17"/>
      <c r="AGQ77" s="17"/>
      <c r="AGR77" s="17"/>
      <c r="AGS77" s="17"/>
      <c r="AGT77" s="17"/>
      <c r="AGU77" s="17"/>
      <c r="AGV77" s="17"/>
      <c r="AGW77" s="17"/>
      <c r="AGX77" s="17"/>
      <c r="AGY77" s="17"/>
      <c r="AGZ77" s="17"/>
      <c r="AHA77" s="17"/>
      <c r="AHB77" s="17"/>
      <c r="AHC77" s="17"/>
      <c r="AHD77" s="17"/>
      <c r="AHE77" s="17"/>
      <c r="AHF77" s="17"/>
      <c r="AHG77" s="17"/>
      <c r="AHH77" s="17"/>
      <c r="AHI77" s="17"/>
      <c r="AHJ77" s="17"/>
      <c r="AHK77" s="17"/>
      <c r="AHL77" s="17"/>
      <c r="AHM77" s="17"/>
      <c r="AHN77" s="17"/>
      <c r="AHO77" s="17"/>
      <c r="AHP77" s="17"/>
      <c r="AHQ77" s="17"/>
      <c r="AHR77" s="17"/>
      <c r="AHS77" s="17"/>
      <c r="AHT77" s="17"/>
      <c r="AHU77" s="17"/>
      <c r="AHV77" s="17"/>
      <c r="AHW77" s="17"/>
      <c r="AHX77" s="17"/>
      <c r="AHY77" s="17"/>
      <c r="AHZ77" s="17"/>
      <c r="AIA77" s="17"/>
      <c r="AIB77" s="17"/>
      <c r="AIC77" s="17"/>
      <c r="AID77" s="17"/>
      <c r="AIE77" s="17"/>
      <c r="AIF77" s="17"/>
      <c r="AIG77" s="17"/>
      <c r="AIH77" s="17"/>
      <c r="AII77" s="17"/>
      <c r="AIJ77" s="17"/>
      <c r="AIK77" s="17"/>
      <c r="AIL77" s="17"/>
      <c r="AIM77" s="17"/>
      <c r="AIN77" s="17"/>
      <c r="AIO77" s="17"/>
      <c r="AIP77" s="17"/>
      <c r="AIQ77" s="17"/>
      <c r="AIR77" s="17"/>
      <c r="AIS77" s="17"/>
      <c r="AIT77" s="17"/>
      <c r="AIU77" s="17"/>
      <c r="AIV77" s="17"/>
      <c r="AIW77" s="17"/>
      <c r="AIX77" s="17"/>
      <c r="AIY77" s="17"/>
      <c r="AIZ77" s="17"/>
      <c r="AJA77" s="17"/>
      <c r="AJB77" s="17"/>
      <c r="AJC77" s="17"/>
      <c r="AJD77" s="17"/>
      <c r="AJE77" s="17"/>
      <c r="AJF77" s="17"/>
      <c r="AJG77" s="17"/>
      <c r="AJH77" s="17"/>
      <c r="AJI77" s="17"/>
      <c r="AJJ77" s="17"/>
      <c r="AJK77" s="17"/>
      <c r="AJL77" s="17"/>
      <c r="AJM77" s="17"/>
      <c r="AJN77" s="17"/>
      <c r="AJO77" s="17"/>
      <c r="AJP77" s="17"/>
      <c r="AJQ77" s="17"/>
      <c r="AJR77" s="17"/>
      <c r="AJS77" s="17"/>
      <c r="AJT77" s="17"/>
      <c r="AJU77" s="17"/>
      <c r="AJV77" s="17"/>
      <c r="AJW77" s="17"/>
      <c r="AJX77" s="17"/>
      <c r="AJY77" s="17"/>
      <c r="AJZ77" s="17"/>
      <c r="AKA77" s="17"/>
      <c r="AKB77" s="17"/>
      <c r="AKC77" s="17"/>
      <c r="AKD77" s="17"/>
      <c r="AKE77" s="17"/>
      <c r="AKF77" s="17"/>
      <c r="AKG77" s="17"/>
      <c r="AKH77" s="17"/>
      <c r="AKI77" s="17"/>
      <c r="AKJ77" s="17"/>
      <c r="AKK77" s="17"/>
      <c r="AKL77" s="17"/>
      <c r="AKM77" s="17"/>
      <c r="AKN77" s="17"/>
      <c r="AKO77" s="17"/>
      <c r="AKP77" s="17"/>
      <c r="AKQ77" s="17"/>
      <c r="AKR77" s="17"/>
      <c r="AKS77" s="17"/>
      <c r="AKT77" s="17"/>
      <c r="AKU77" s="17"/>
      <c r="AKV77" s="17"/>
      <c r="AKW77" s="17"/>
      <c r="AKX77" s="17"/>
      <c r="AKY77" s="17"/>
      <c r="AKZ77" s="17"/>
      <c r="ALA77" s="17"/>
      <c r="ALB77" s="17"/>
      <c r="ALC77" s="17"/>
      <c r="ALD77" s="17"/>
      <c r="ALE77" s="17"/>
      <c r="ALF77" s="17"/>
      <c r="ALG77" s="17"/>
      <c r="ALH77" s="17"/>
      <c r="ALI77" s="17"/>
      <c r="ALJ77" s="17"/>
      <c r="ALK77" s="17"/>
      <c r="ALL77" s="17"/>
      <c r="ALM77" s="17"/>
      <c r="ALN77" s="17"/>
      <c r="ALO77" s="17"/>
      <c r="ALP77" s="17"/>
      <c r="ALQ77" s="17"/>
      <c r="ALR77" s="17"/>
      <c r="ALS77" s="17"/>
      <c r="ALT77" s="17"/>
      <c r="ALU77" s="17"/>
      <c r="ALV77" s="17"/>
      <c r="ALW77" s="17"/>
      <c r="ALX77" s="17"/>
      <c r="ALY77" s="17"/>
      <c r="ALZ77" s="17"/>
      <c r="AMA77" s="17"/>
      <c r="AMB77" s="17"/>
      <c r="AMC77" s="17"/>
      <c r="AMD77" s="17"/>
      <c r="AME77" s="17"/>
      <c r="AMF77" s="17"/>
      <c r="AMG77" s="17"/>
    </row>
    <row r="78" spans="1:1021">
      <c r="A78" s="17"/>
      <c r="B78" s="19" t="s">
        <v>530</v>
      </c>
      <c r="C78" s="20" t="s">
        <v>31</v>
      </c>
      <c r="D78" s="21"/>
      <c r="E78" s="22"/>
      <c r="F78" s="21">
        <v>29.95</v>
      </c>
      <c r="G78" s="22">
        <v>0.3</v>
      </c>
      <c r="H78" s="21"/>
      <c r="I78" s="22"/>
      <c r="J78" s="21"/>
      <c r="K78" s="25">
        <f>F78*G78</f>
        <v>8.9849999999999994</v>
      </c>
      <c r="L78" s="26">
        <f t="shared" si="15"/>
        <v>8.9849999999999994</v>
      </c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7"/>
      <c r="II78" s="17"/>
      <c r="IJ78" s="17"/>
      <c r="IK78" s="17"/>
      <c r="IL78" s="17"/>
      <c r="IM78" s="17"/>
      <c r="IN78" s="17"/>
      <c r="IO78" s="17"/>
      <c r="IP78" s="17"/>
      <c r="IQ78" s="17"/>
      <c r="IR78" s="17"/>
      <c r="IS78" s="17"/>
      <c r="IT78" s="17"/>
      <c r="IU78" s="17"/>
      <c r="IV78" s="17"/>
      <c r="IW78" s="17"/>
      <c r="IX78" s="17"/>
      <c r="IY78" s="17"/>
      <c r="IZ78" s="17"/>
      <c r="JA78" s="17"/>
      <c r="JB78" s="17"/>
      <c r="JC78" s="17"/>
      <c r="JD78" s="17"/>
      <c r="JE78" s="17"/>
      <c r="JF78" s="17"/>
      <c r="JG78" s="17"/>
      <c r="JH78" s="17"/>
      <c r="JI78" s="17"/>
      <c r="JJ78" s="17"/>
      <c r="JK78" s="17"/>
      <c r="JL78" s="17"/>
      <c r="JM78" s="17"/>
      <c r="JN78" s="17"/>
      <c r="JO78" s="17"/>
      <c r="JP78" s="17"/>
      <c r="JQ78" s="17"/>
      <c r="JR78" s="17"/>
      <c r="JS78" s="17"/>
      <c r="JT78" s="17"/>
      <c r="JU78" s="17"/>
      <c r="JV78" s="17"/>
      <c r="JW78" s="17"/>
      <c r="JX78" s="17"/>
      <c r="JY78" s="17"/>
      <c r="JZ78" s="17"/>
      <c r="KA78" s="17"/>
      <c r="KB78" s="17"/>
      <c r="KC78" s="17"/>
      <c r="KD78" s="17"/>
      <c r="KE78" s="17"/>
      <c r="KF78" s="17"/>
      <c r="KG78" s="17"/>
      <c r="KH78" s="17"/>
      <c r="KI78" s="17"/>
      <c r="KJ78" s="17"/>
      <c r="KK78" s="17"/>
      <c r="KL78" s="17"/>
      <c r="KM78" s="17"/>
      <c r="KN78" s="17"/>
      <c r="KO78" s="17"/>
      <c r="KP78" s="17"/>
      <c r="KQ78" s="17"/>
      <c r="KR78" s="17"/>
      <c r="KS78" s="17"/>
      <c r="KT78" s="17"/>
      <c r="KU78" s="17"/>
      <c r="KV78" s="17"/>
      <c r="KW78" s="17"/>
      <c r="KX78" s="17"/>
      <c r="KY78" s="17"/>
      <c r="KZ78" s="17"/>
      <c r="LA78" s="17"/>
      <c r="LB78" s="17"/>
      <c r="LC78" s="17"/>
      <c r="LD78" s="17"/>
      <c r="LE78" s="17"/>
      <c r="LF78" s="17"/>
      <c r="LG78" s="17"/>
      <c r="LH78" s="17"/>
      <c r="LI78" s="17"/>
      <c r="LJ78" s="17"/>
      <c r="LK78" s="17"/>
      <c r="LL78" s="17"/>
      <c r="LM78" s="17"/>
      <c r="LN78" s="17"/>
      <c r="LO78" s="17"/>
      <c r="LP78" s="17"/>
      <c r="LQ78" s="17"/>
      <c r="LR78" s="17"/>
      <c r="LS78" s="17"/>
      <c r="LT78" s="17"/>
      <c r="LU78" s="17"/>
      <c r="LV78" s="17"/>
      <c r="LW78" s="17"/>
      <c r="LX78" s="17"/>
      <c r="LY78" s="17"/>
      <c r="LZ78" s="17"/>
      <c r="MA78" s="17"/>
      <c r="MB78" s="17"/>
      <c r="MC78" s="17"/>
      <c r="MD78" s="17"/>
      <c r="ME78" s="17"/>
      <c r="MF78" s="17"/>
      <c r="MG78" s="17"/>
      <c r="MH78" s="17"/>
      <c r="MI78" s="17"/>
      <c r="MJ78" s="17"/>
      <c r="MK78" s="17"/>
      <c r="ML78" s="17"/>
      <c r="MM78" s="17"/>
      <c r="MN78" s="17"/>
      <c r="MO78" s="17"/>
      <c r="MP78" s="17"/>
      <c r="MQ78" s="17"/>
      <c r="MR78" s="17"/>
      <c r="MS78" s="17"/>
      <c r="MT78" s="17"/>
      <c r="MU78" s="17"/>
      <c r="MV78" s="17"/>
      <c r="MW78" s="17"/>
      <c r="MX78" s="17"/>
      <c r="MY78" s="17"/>
      <c r="MZ78" s="17"/>
      <c r="NA78" s="17"/>
      <c r="NB78" s="17"/>
      <c r="NC78" s="17"/>
      <c r="ND78" s="17"/>
      <c r="NE78" s="17"/>
      <c r="NF78" s="17"/>
      <c r="NG78" s="17"/>
      <c r="NH78" s="17"/>
      <c r="NI78" s="17"/>
      <c r="NJ78" s="17"/>
      <c r="NK78" s="17"/>
      <c r="NL78" s="17"/>
      <c r="NM78" s="17"/>
      <c r="NN78" s="17"/>
      <c r="NO78" s="17"/>
      <c r="NP78" s="17"/>
      <c r="NQ78" s="17"/>
      <c r="NR78" s="17"/>
      <c r="NS78" s="17"/>
      <c r="NT78" s="17"/>
      <c r="NU78" s="17"/>
      <c r="NV78" s="17"/>
      <c r="NW78" s="17"/>
      <c r="NX78" s="17"/>
      <c r="NY78" s="17"/>
      <c r="NZ78" s="17"/>
      <c r="OA78" s="17"/>
      <c r="OB78" s="17"/>
      <c r="OC78" s="17"/>
      <c r="OD78" s="17"/>
      <c r="OE78" s="17"/>
      <c r="OF78" s="17"/>
      <c r="OG78" s="17"/>
      <c r="OH78" s="17"/>
      <c r="OI78" s="17"/>
      <c r="OJ78" s="17"/>
      <c r="OK78" s="17"/>
      <c r="OL78" s="17"/>
      <c r="OM78" s="17"/>
      <c r="ON78" s="17"/>
      <c r="OO78" s="17"/>
      <c r="OP78" s="17"/>
      <c r="OQ78" s="17"/>
      <c r="OR78" s="17"/>
      <c r="OS78" s="17"/>
      <c r="OT78" s="17"/>
      <c r="OU78" s="17"/>
      <c r="OV78" s="17"/>
      <c r="OW78" s="17"/>
      <c r="OX78" s="17"/>
      <c r="OY78" s="17"/>
      <c r="OZ78" s="17"/>
      <c r="PA78" s="17"/>
      <c r="PB78" s="17"/>
      <c r="PC78" s="17"/>
      <c r="PD78" s="17"/>
      <c r="PE78" s="17"/>
      <c r="PF78" s="17"/>
      <c r="PG78" s="17"/>
      <c r="PH78" s="17"/>
      <c r="PI78" s="17"/>
      <c r="PJ78" s="17"/>
      <c r="PK78" s="17"/>
      <c r="PL78" s="17"/>
      <c r="PM78" s="17"/>
      <c r="PN78" s="17"/>
      <c r="PO78" s="17"/>
      <c r="PP78" s="17"/>
      <c r="PQ78" s="17"/>
      <c r="PR78" s="17"/>
      <c r="PS78" s="17"/>
      <c r="PT78" s="17"/>
      <c r="PU78" s="17"/>
      <c r="PV78" s="17"/>
      <c r="PW78" s="17"/>
      <c r="PX78" s="17"/>
      <c r="PY78" s="17"/>
      <c r="PZ78" s="17"/>
      <c r="QA78" s="17"/>
      <c r="QB78" s="17"/>
      <c r="QC78" s="17"/>
      <c r="QD78" s="17"/>
      <c r="QE78" s="17"/>
      <c r="QF78" s="17"/>
      <c r="QG78" s="17"/>
      <c r="QH78" s="17"/>
      <c r="QI78" s="17"/>
      <c r="QJ78" s="17"/>
      <c r="QK78" s="17"/>
      <c r="QL78" s="17"/>
      <c r="QM78" s="17"/>
      <c r="QN78" s="17"/>
      <c r="QO78" s="17"/>
      <c r="QP78" s="17"/>
      <c r="QQ78" s="17"/>
      <c r="QR78" s="17"/>
      <c r="QS78" s="17"/>
      <c r="QT78" s="17"/>
      <c r="QU78" s="17"/>
      <c r="QV78" s="17"/>
      <c r="QW78" s="17"/>
      <c r="QX78" s="17"/>
      <c r="QY78" s="17"/>
      <c r="QZ78" s="17"/>
      <c r="RA78" s="17"/>
      <c r="RB78" s="17"/>
      <c r="RC78" s="17"/>
      <c r="RD78" s="17"/>
      <c r="RE78" s="17"/>
      <c r="RF78" s="17"/>
      <c r="RG78" s="17"/>
      <c r="RH78" s="17"/>
      <c r="RI78" s="17"/>
      <c r="RJ78" s="17"/>
      <c r="RK78" s="17"/>
      <c r="RL78" s="17"/>
      <c r="RM78" s="17"/>
      <c r="RN78" s="17"/>
      <c r="RO78" s="17"/>
      <c r="RP78" s="17"/>
      <c r="RQ78" s="17"/>
      <c r="RR78" s="17"/>
      <c r="RS78" s="17"/>
      <c r="RT78" s="17"/>
      <c r="RU78" s="17"/>
      <c r="RV78" s="17"/>
      <c r="RW78" s="17"/>
      <c r="RX78" s="17"/>
      <c r="RY78" s="17"/>
      <c r="RZ78" s="17"/>
      <c r="SA78" s="17"/>
      <c r="SB78" s="17"/>
      <c r="SC78" s="17"/>
      <c r="SD78" s="17"/>
      <c r="SE78" s="17"/>
      <c r="SF78" s="17"/>
      <c r="SG78" s="17"/>
      <c r="SH78" s="17"/>
      <c r="SI78" s="17"/>
      <c r="SJ78" s="17"/>
      <c r="SK78" s="17"/>
      <c r="SL78" s="17"/>
      <c r="SM78" s="17"/>
      <c r="SN78" s="17"/>
      <c r="SO78" s="17"/>
      <c r="SP78" s="17"/>
      <c r="SQ78" s="17"/>
      <c r="SR78" s="17"/>
      <c r="SS78" s="17"/>
      <c r="ST78" s="17"/>
      <c r="SU78" s="17"/>
      <c r="SV78" s="17"/>
      <c r="SW78" s="17"/>
      <c r="SX78" s="17"/>
      <c r="SY78" s="17"/>
      <c r="SZ78" s="17"/>
      <c r="TA78" s="17"/>
      <c r="TB78" s="17"/>
      <c r="TC78" s="17"/>
      <c r="TD78" s="17"/>
      <c r="TE78" s="17"/>
      <c r="TF78" s="17"/>
      <c r="TG78" s="17"/>
      <c r="TH78" s="17"/>
      <c r="TI78" s="17"/>
      <c r="TJ78" s="17"/>
      <c r="TK78" s="17"/>
      <c r="TL78" s="17"/>
      <c r="TM78" s="17"/>
      <c r="TN78" s="17"/>
      <c r="TO78" s="17"/>
      <c r="TP78" s="17"/>
      <c r="TQ78" s="17"/>
      <c r="TR78" s="17"/>
      <c r="TS78" s="17"/>
      <c r="TT78" s="17"/>
      <c r="TU78" s="17"/>
      <c r="TV78" s="17"/>
      <c r="TW78" s="17"/>
      <c r="TX78" s="17"/>
      <c r="TY78" s="17"/>
      <c r="TZ78" s="17"/>
      <c r="UA78" s="17"/>
      <c r="UB78" s="17"/>
      <c r="UC78" s="17"/>
      <c r="UD78" s="17"/>
      <c r="UE78" s="17"/>
      <c r="UF78" s="17"/>
      <c r="UG78" s="17"/>
      <c r="UH78" s="17"/>
      <c r="UI78" s="17"/>
      <c r="UJ78" s="17"/>
      <c r="UK78" s="17"/>
      <c r="UL78" s="17"/>
      <c r="UM78" s="17"/>
      <c r="UN78" s="17"/>
      <c r="UO78" s="17"/>
      <c r="UP78" s="17"/>
      <c r="UQ78" s="17"/>
      <c r="UR78" s="17"/>
      <c r="US78" s="17"/>
      <c r="UT78" s="17"/>
      <c r="UU78" s="17"/>
      <c r="UV78" s="17"/>
      <c r="UW78" s="17"/>
      <c r="UX78" s="17"/>
      <c r="UY78" s="17"/>
      <c r="UZ78" s="17"/>
      <c r="VA78" s="17"/>
      <c r="VB78" s="17"/>
      <c r="VC78" s="17"/>
      <c r="VD78" s="17"/>
      <c r="VE78" s="17"/>
      <c r="VF78" s="17"/>
      <c r="VG78" s="17"/>
      <c r="VH78" s="17"/>
      <c r="VI78" s="17"/>
      <c r="VJ78" s="17"/>
      <c r="VK78" s="17"/>
      <c r="VL78" s="17"/>
      <c r="VM78" s="17"/>
      <c r="VN78" s="17"/>
      <c r="VO78" s="17"/>
      <c r="VP78" s="17"/>
      <c r="VQ78" s="17"/>
      <c r="VR78" s="17"/>
      <c r="VS78" s="17"/>
      <c r="VT78" s="17"/>
      <c r="VU78" s="17"/>
      <c r="VV78" s="17"/>
      <c r="VW78" s="17"/>
      <c r="VX78" s="17"/>
      <c r="VY78" s="17"/>
      <c r="VZ78" s="17"/>
      <c r="WA78" s="17"/>
      <c r="WB78" s="17"/>
      <c r="WC78" s="17"/>
      <c r="WD78" s="17"/>
      <c r="WE78" s="17"/>
      <c r="WF78" s="17"/>
      <c r="WG78" s="17"/>
      <c r="WH78" s="17"/>
      <c r="WI78" s="17"/>
      <c r="WJ78" s="17"/>
      <c r="WK78" s="17"/>
      <c r="WL78" s="17"/>
      <c r="WM78" s="17"/>
      <c r="WN78" s="17"/>
      <c r="WO78" s="17"/>
      <c r="WP78" s="17"/>
      <c r="WQ78" s="17"/>
      <c r="WR78" s="17"/>
      <c r="WS78" s="17"/>
      <c r="WT78" s="17"/>
      <c r="WU78" s="17"/>
      <c r="WV78" s="17"/>
      <c r="WW78" s="17"/>
      <c r="WX78" s="17"/>
      <c r="WY78" s="17"/>
      <c r="WZ78" s="17"/>
      <c r="XA78" s="17"/>
      <c r="XB78" s="17"/>
      <c r="XC78" s="17"/>
      <c r="XD78" s="17"/>
      <c r="XE78" s="17"/>
      <c r="XF78" s="17"/>
      <c r="XG78" s="17"/>
      <c r="XH78" s="17"/>
      <c r="XI78" s="17"/>
      <c r="XJ78" s="17"/>
      <c r="XK78" s="17"/>
      <c r="XL78" s="17"/>
      <c r="XM78" s="17"/>
      <c r="XN78" s="17"/>
      <c r="XO78" s="17"/>
      <c r="XP78" s="17"/>
      <c r="XQ78" s="17"/>
      <c r="XR78" s="17"/>
      <c r="XS78" s="17"/>
      <c r="XT78" s="17"/>
      <c r="XU78" s="17"/>
      <c r="XV78" s="17"/>
      <c r="XW78" s="17"/>
      <c r="XX78" s="17"/>
      <c r="XY78" s="17"/>
      <c r="XZ78" s="17"/>
      <c r="YA78" s="17"/>
      <c r="YB78" s="17"/>
      <c r="YC78" s="17"/>
      <c r="YD78" s="17"/>
      <c r="YE78" s="17"/>
      <c r="YF78" s="17"/>
      <c r="YG78" s="17"/>
      <c r="YH78" s="17"/>
      <c r="YI78" s="17"/>
      <c r="YJ78" s="17"/>
      <c r="YK78" s="17"/>
      <c r="YL78" s="17"/>
      <c r="YM78" s="17"/>
      <c r="YN78" s="17"/>
      <c r="YO78" s="17"/>
      <c r="YP78" s="17"/>
      <c r="YQ78" s="17"/>
      <c r="YR78" s="17"/>
      <c r="YS78" s="17"/>
      <c r="YT78" s="17"/>
      <c r="YU78" s="17"/>
      <c r="YV78" s="17"/>
      <c r="YW78" s="17"/>
      <c r="YX78" s="17"/>
      <c r="YY78" s="17"/>
      <c r="YZ78" s="17"/>
      <c r="ZA78" s="17"/>
      <c r="ZB78" s="17"/>
      <c r="ZC78" s="17"/>
      <c r="ZD78" s="17"/>
      <c r="ZE78" s="17"/>
      <c r="ZF78" s="17"/>
      <c r="ZG78" s="17"/>
      <c r="ZH78" s="17"/>
      <c r="ZI78" s="17"/>
      <c r="ZJ78" s="17"/>
      <c r="ZK78" s="17"/>
      <c r="ZL78" s="17"/>
      <c r="ZM78" s="17"/>
      <c r="ZN78" s="17"/>
      <c r="ZO78" s="17"/>
      <c r="ZP78" s="17"/>
      <c r="ZQ78" s="17"/>
      <c r="ZR78" s="17"/>
      <c r="ZS78" s="17"/>
      <c r="ZT78" s="17"/>
      <c r="ZU78" s="17"/>
      <c r="ZV78" s="17"/>
      <c r="ZW78" s="17"/>
      <c r="ZX78" s="17"/>
      <c r="ZY78" s="17"/>
      <c r="ZZ78" s="17"/>
      <c r="AAA78" s="17"/>
      <c r="AAB78" s="17"/>
      <c r="AAC78" s="17"/>
      <c r="AAD78" s="17"/>
      <c r="AAE78" s="17"/>
      <c r="AAF78" s="17"/>
      <c r="AAG78" s="17"/>
      <c r="AAH78" s="17"/>
      <c r="AAI78" s="17"/>
      <c r="AAJ78" s="17"/>
      <c r="AAK78" s="17"/>
      <c r="AAL78" s="17"/>
      <c r="AAM78" s="17"/>
      <c r="AAN78" s="17"/>
      <c r="AAO78" s="17"/>
      <c r="AAP78" s="17"/>
      <c r="AAQ78" s="17"/>
      <c r="AAR78" s="17"/>
      <c r="AAS78" s="17"/>
      <c r="AAT78" s="17"/>
      <c r="AAU78" s="17"/>
      <c r="AAV78" s="17"/>
      <c r="AAW78" s="17"/>
      <c r="AAX78" s="17"/>
      <c r="AAY78" s="17"/>
      <c r="AAZ78" s="17"/>
      <c r="ABA78" s="17"/>
      <c r="ABB78" s="17"/>
      <c r="ABC78" s="17"/>
      <c r="ABD78" s="17"/>
      <c r="ABE78" s="17"/>
      <c r="ABF78" s="17"/>
      <c r="ABG78" s="17"/>
      <c r="ABH78" s="17"/>
      <c r="ABI78" s="17"/>
      <c r="ABJ78" s="17"/>
      <c r="ABK78" s="17"/>
      <c r="ABL78" s="17"/>
      <c r="ABM78" s="17"/>
      <c r="ABN78" s="17"/>
      <c r="ABO78" s="17"/>
      <c r="ABP78" s="17"/>
      <c r="ABQ78" s="17"/>
      <c r="ABR78" s="17"/>
      <c r="ABS78" s="17"/>
      <c r="ABT78" s="17"/>
      <c r="ABU78" s="17"/>
      <c r="ABV78" s="17"/>
      <c r="ABW78" s="17"/>
      <c r="ABX78" s="17"/>
      <c r="ABY78" s="17"/>
      <c r="ABZ78" s="17"/>
      <c r="ACA78" s="17"/>
      <c r="ACB78" s="17"/>
      <c r="ACC78" s="17"/>
      <c r="ACD78" s="17"/>
      <c r="ACE78" s="17"/>
      <c r="ACF78" s="17"/>
      <c r="ACG78" s="17"/>
      <c r="ACH78" s="17"/>
      <c r="ACI78" s="17"/>
      <c r="ACJ78" s="17"/>
      <c r="ACK78" s="17"/>
      <c r="ACL78" s="17"/>
      <c r="ACM78" s="17"/>
      <c r="ACN78" s="17"/>
      <c r="ACO78" s="17"/>
      <c r="ACP78" s="17"/>
      <c r="ACQ78" s="17"/>
      <c r="ACR78" s="17"/>
      <c r="ACS78" s="17"/>
      <c r="ACT78" s="17"/>
      <c r="ACU78" s="17"/>
      <c r="ACV78" s="17"/>
      <c r="ACW78" s="17"/>
      <c r="ACX78" s="17"/>
      <c r="ACY78" s="17"/>
      <c r="ACZ78" s="17"/>
      <c r="ADA78" s="17"/>
      <c r="ADB78" s="17"/>
      <c r="ADC78" s="17"/>
      <c r="ADD78" s="17"/>
      <c r="ADE78" s="17"/>
      <c r="ADF78" s="17"/>
      <c r="ADG78" s="17"/>
      <c r="ADH78" s="17"/>
      <c r="ADI78" s="17"/>
      <c r="ADJ78" s="17"/>
      <c r="ADK78" s="17"/>
      <c r="ADL78" s="17"/>
      <c r="ADM78" s="17"/>
      <c r="ADN78" s="17"/>
      <c r="ADO78" s="17"/>
      <c r="ADP78" s="17"/>
      <c r="ADQ78" s="17"/>
      <c r="ADR78" s="17"/>
      <c r="ADS78" s="17"/>
      <c r="ADT78" s="17"/>
      <c r="ADU78" s="17"/>
      <c r="ADV78" s="17"/>
      <c r="ADW78" s="17"/>
      <c r="ADX78" s="17"/>
      <c r="ADY78" s="17"/>
      <c r="ADZ78" s="17"/>
      <c r="AEA78" s="17"/>
      <c r="AEB78" s="17"/>
      <c r="AEC78" s="17"/>
      <c r="AED78" s="17"/>
      <c r="AEE78" s="17"/>
      <c r="AEF78" s="17"/>
      <c r="AEG78" s="17"/>
      <c r="AEH78" s="17"/>
      <c r="AEI78" s="17"/>
      <c r="AEJ78" s="17"/>
      <c r="AEK78" s="17"/>
      <c r="AEL78" s="17"/>
      <c r="AEM78" s="17"/>
      <c r="AEN78" s="17"/>
      <c r="AEO78" s="17"/>
      <c r="AEP78" s="17"/>
      <c r="AEQ78" s="17"/>
      <c r="AER78" s="17"/>
      <c r="AES78" s="17"/>
      <c r="AET78" s="17"/>
      <c r="AEU78" s="17"/>
      <c r="AEV78" s="17"/>
      <c r="AEW78" s="17"/>
      <c r="AEX78" s="17"/>
      <c r="AEY78" s="17"/>
      <c r="AEZ78" s="17"/>
      <c r="AFA78" s="17"/>
      <c r="AFB78" s="17"/>
      <c r="AFC78" s="17"/>
      <c r="AFD78" s="17"/>
      <c r="AFE78" s="17"/>
      <c r="AFF78" s="17"/>
      <c r="AFG78" s="17"/>
      <c r="AFH78" s="17"/>
      <c r="AFI78" s="17"/>
      <c r="AFJ78" s="17"/>
      <c r="AFK78" s="17"/>
      <c r="AFL78" s="17"/>
      <c r="AFM78" s="17"/>
      <c r="AFN78" s="17"/>
      <c r="AFO78" s="17"/>
      <c r="AFP78" s="17"/>
      <c r="AFQ78" s="17"/>
      <c r="AFR78" s="17"/>
      <c r="AFS78" s="17"/>
      <c r="AFT78" s="17"/>
      <c r="AFU78" s="17"/>
      <c r="AFV78" s="17"/>
      <c r="AFW78" s="17"/>
      <c r="AFX78" s="17"/>
      <c r="AFY78" s="17"/>
      <c r="AFZ78" s="17"/>
      <c r="AGA78" s="17"/>
      <c r="AGB78" s="17"/>
      <c r="AGC78" s="17"/>
      <c r="AGD78" s="17"/>
      <c r="AGE78" s="17"/>
      <c r="AGF78" s="17"/>
      <c r="AGG78" s="17"/>
      <c r="AGH78" s="17"/>
      <c r="AGI78" s="17"/>
      <c r="AGJ78" s="17"/>
      <c r="AGK78" s="17"/>
      <c r="AGL78" s="17"/>
      <c r="AGM78" s="17"/>
      <c r="AGN78" s="17"/>
      <c r="AGO78" s="17"/>
      <c r="AGP78" s="17"/>
      <c r="AGQ78" s="17"/>
      <c r="AGR78" s="17"/>
      <c r="AGS78" s="17"/>
      <c r="AGT78" s="17"/>
      <c r="AGU78" s="17"/>
      <c r="AGV78" s="17"/>
      <c r="AGW78" s="17"/>
      <c r="AGX78" s="17"/>
      <c r="AGY78" s="17"/>
      <c r="AGZ78" s="17"/>
      <c r="AHA78" s="17"/>
      <c r="AHB78" s="17"/>
      <c r="AHC78" s="17"/>
      <c r="AHD78" s="17"/>
      <c r="AHE78" s="17"/>
      <c r="AHF78" s="17"/>
      <c r="AHG78" s="17"/>
      <c r="AHH78" s="17"/>
      <c r="AHI78" s="17"/>
      <c r="AHJ78" s="17"/>
      <c r="AHK78" s="17"/>
      <c r="AHL78" s="17"/>
      <c r="AHM78" s="17"/>
      <c r="AHN78" s="17"/>
      <c r="AHO78" s="17"/>
      <c r="AHP78" s="17"/>
      <c r="AHQ78" s="17"/>
      <c r="AHR78" s="17"/>
      <c r="AHS78" s="17"/>
      <c r="AHT78" s="17"/>
      <c r="AHU78" s="17"/>
      <c r="AHV78" s="17"/>
      <c r="AHW78" s="17"/>
      <c r="AHX78" s="17"/>
      <c r="AHY78" s="17"/>
      <c r="AHZ78" s="17"/>
      <c r="AIA78" s="17"/>
      <c r="AIB78" s="17"/>
      <c r="AIC78" s="17"/>
      <c r="AID78" s="17"/>
      <c r="AIE78" s="17"/>
      <c r="AIF78" s="17"/>
      <c r="AIG78" s="17"/>
      <c r="AIH78" s="17"/>
      <c r="AII78" s="17"/>
      <c r="AIJ78" s="17"/>
      <c r="AIK78" s="17"/>
      <c r="AIL78" s="17"/>
      <c r="AIM78" s="17"/>
      <c r="AIN78" s="17"/>
      <c r="AIO78" s="17"/>
      <c r="AIP78" s="17"/>
      <c r="AIQ78" s="17"/>
      <c r="AIR78" s="17"/>
      <c r="AIS78" s="17"/>
      <c r="AIT78" s="17"/>
      <c r="AIU78" s="17"/>
      <c r="AIV78" s="17"/>
      <c r="AIW78" s="17"/>
      <c r="AIX78" s="17"/>
      <c r="AIY78" s="17"/>
      <c r="AIZ78" s="17"/>
      <c r="AJA78" s="17"/>
      <c r="AJB78" s="17"/>
      <c r="AJC78" s="17"/>
      <c r="AJD78" s="17"/>
      <c r="AJE78" s="17"/>
      <c r="AJF78" s="17"/>
      <c r="AJG78" s="17"/>
      <c r="AJH78" s="17"/>
      <c r="AJI78" s="17"/>
      <c r="AJJ78" s="17"/>
      <c r="AJK78" s="17"/>
      <c r="AJL78" s="17"/>
      <c r="AJM78" s="17"/>
      <c r="AJN78" s="17"/>
      <c r="AJO78" s="17"/>
      <c r="AJP78" s="17"/>
      <c r="AJQ78" s="17"/>
      <c r="AJR78" s="17"/>
      <c r="AJS78" s="17"/>
      <c r="AJT78" s="17"/>
      <c r="AJU78" s="17"/>
      <c r="AJV78" s="17"/>
      <c r="AJW78" s="17"/>
      <c r="AJX78" s="17"/>
      <c r="AJY78" s="17"/>
      <c r="AJZ78" s="17"/>
      <c r="AKA78" s="17"/>
      <c r="AKB78" s="17"/>
      <c r="AKC78" s="17"/>
      <c r="AKD78" s="17"/>
      <c r="AKE78" s="17"/>
      <c r="AKF78" s="17"/>
      <c r="AKG78" s="17"/>
      <c r="AKH78" s="17"/>
      <c r="AKI78" s="17"/>
      <c r="AKJ78" s="17"/>
      <c r="AKK78" s="17"/>
      <c r="AKL78" s="17"/>
      <c r="AKM78" s="17"/>
      <c r="AKN78" s="17"/>
      <c r="AKO78" s="17"/>
      <c r="AKP78" s="17"/>
      <c r="AKQ78" s="17"/>
      <c r="AKR78" s="17"/>
      <c r="AKS78" s="17"/>
      <c r="AKT78" s="17"/>
      <c r="AKU78" s="17"/>
      <c r="AKV78" s="17"/>
      <c r="AKW78" s="17"/>
      <c r="AKX78" s="17"/>
      <c r="AKY78" s="17"/>
      <c r="AKZ78" s="17"/>
      <c r="ALA78" s="17"/>
      <c r="ALB78" s="17"/>
      <c r="ALC78" s="17"/>
      <c r="ALD78" s="17"/>
      <c r="ALE78" s="17"/>
      <c r="ALF78" s="17"/>
      <c r="ALG78" s="17"/>
      <c r="ALH78" s="17"/>
      <c r="ALI78" s="17"/>
      <c r="ALJ78" s="17"/>
      <c r="ALK78" s="17"/>
      <c r="ALL78" s="17"/>
      <c r="ALM78" s="17"/>
      <c r="ALN78" s="17"/>
      <c r="ALO78" s="17"/>
      <c r="ALP78" s="17"/>
      <c r="ALQ78" s="17"/>
      <c r="ALR78" s="17"/>
      <c r="ALS78" s="17"/>
      <c r="ALT78" s="17"/>
      <c r="ALU78" s="17"/>
      <c r="ALV78" s="17"/>
      <c r="ALW78" s="17"/>
      <c r="ALX78" s="17"/>
      <c r="ALY78" s="17"/>
      <c r="ALZ78" s="17"/>
      <c r="AMA78" s="17"/>
      <c r="AMB78" s="17"/>
      <c r="AMC78" s="17"/>
      <c r="AMD78" s="17"/>
      <c r="AME78" s="17"/>
      <c r="AMF78" s="17"/>
      <c r="AMG78" s="17"/>
    </row>
    <row r="79" spans="1:1021" ht="15.75" customHeight="1">
      <c r="A79" s="17"/>
      <c r="B79" s="343" t="s">
        <v>317</v>
      </c>
      <c r="C79" s="344"/>
      <c r="D79" s="344"/>
      <c r="E79" s="344"/>
      <c r="F79" s="344"/>
      <c r="G79" s="344"/>
      <c r="H79" s="344"/>
      <c r="I79" s="344"/>
      <c r="J79" s="344"/>
      <c r="K79" s="344"/>
      <c r="L79" s="36">
        <f>SUM(L75:L78)</f>
        <v>27.650999999999996</v>
      </c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  <c r="IW79" s="17"/>
      <c r="IX79" s="17"/>
      <c r="IY79" s="17"/>
      <c r="IZ79" s="17"/>
      <c r="JA79" s="17"/>
      <c r="JB79" s="17"/>
      <c r="JC79" s="17"/>
      <c r="JD79" s="17"/>
      <c r="JE79" s="17"/>
      <c r="JF79" s="17"/>
      <c r="JG79" s="17"/>
      <c r="JH79" s="17"/>
      <c r="JI79" s="17"/>
      <c r="JJ79" s="17"/>
      <c r="JK79" s="17"/>
      <c r="JL79" s="17"/>
      <c r="JM79" s="17"/>
      <c r="JN79" s="17"/>
      <c r="JO79" s="17"/>
      <c r="JP79" s="17"/>
      <c r="JQ79" s="17"/>
      <c r="JR79" s="17"/>
      <c r="JS79" s="17"/>
      <c r="JT79" s="17"/>
      <c r="JU79" s="17"/>
      <c r="JV79" s="17"/>
      <c r="JW79" s="17"/>
      <c r="JX79" s="17"/>
      <c r="JY79" s="17"/>
      <c r="JZ79" s="17"/>
      <c r="KA79" s="17"/>
      <c r="KB79" s="17"/>
      <c r="KC79" s="17"/>
      <c r="KD79" s="17"/>
      <c r="KE79" s="17"/>
      <c r="KF79" s="17"/>
      <c r="KG79" s="17"/>
      <c r="KH79" s="17"/>
      <c r="KI79" s="17"/>
      <c r="KJ79" s="17"/>
      <c r="KK79" s="17"/>
      <c r="KL79" s="17"/>
      <c r="KM79" s="17"/>
      <c r="KN79" s="17"/>
      <c r="KO79" s="17"/>
      <c r="KP79" s="17"/>
      <c r="KQ79" s="17"/>
      <c r="KR79" s="17"/>
      <c r="KS79" s="17"/>
      <c r="KT79" s="17"/>
      <c r="KU79" s="17"/>
      <c r="KV79" s="17"/>
      <c r="KW79" s="17"/>
      <c r="KX79" s="17"/>
      <c r="KY79" s="17"/>
      <c r="KZ79" s="17"/>
      <c r="LA79" s="17"/>
      <c r="LB79" s="17"/>
      <c r="LC79" s="17"/>
      <c r="LD79" s="17"/>
      <c r="LE79" s="17"/>
      <c r="LF79" s="17"/>
      <c r="LG79" s="17"/>
      <c r="LH79" s="17"/>
      <c r="LI79" s="17"/>
      <c r="LJ79" s="17"/>
      <c r="LK79" s="17"/>
      <c r="LL79" s="17"/>
      <c r="LM79" s="17"/>
      <c r="LN79" s="17"/>
      <c r="LO79" s="17"/>
      <c r="LP79" s="17"/>
      <c r="LQ79" s="17"/>
      <c r="LR79" s="17"/>
      <c r="LS79" s="17"/>
      <c r="LT79" s="17"/>
      <c r="LU79" s="17"/>
      <c r="LV79" s="17"/>
      <c r="LW79" s="17"/>
      <c r="LX79" s="17"/>
      <c r="LY79" s="17"/>
      <c r="LZ79" s="17"/>
      <c r="MA79" s="17"/>
      <c r="MB79" s="17"/>
      <c r="MC79" s="17"/>
      <c r="MD79" s="17"/>
      <c r="ME79" s="17"/>
      <c r="MF79" s="17"/>
      <c r="MG79" s="17"/>
      <c r="MH79" s="17"/>
      <c r="MI79" s="17"/>
      <c r="MJ79" s="17"/>
      <c r="MK79" s="17"/>
      <c r="ML79" s="17"/>
      <c r="MM79" s="17"/>
      <c r="MN79" s="17"/>
      <c r="MO79" s="17"/>
      <c r="MP79" s="17"/>
      <c r="MQ79" s="17"/>
      <c r="MR79" s="17"/>
      <c r="MS79" s="17"/>
      <c r="MT79" s="17"/>
      <c r="MU79" s="17"/>
      <c r="MV79" s="17"/>
      <c r="MW79" s="17"/>
      <c r="MX79" s="17"/>
      <c r="MY79" s="17"/>
      <c r="MZ79" s="17"/>
      <c r="NA79" s="17"/>
      <c r="NB79" s="17"/>
      <c r="NC79" s="17"/>
      <c r="ND79" s="17"/>
      <c r="NE79" s="17"/>
      <c r="NF79" s="17"/>
      <c r="NG79" s="17"/>
      <c r="NH79" s="17"/>
      <c r="NI79" s="17"/>
      <c r="NJ79" s="17"/>
      <c r="NK79" s="17"/>
      <c r="NL79" s="17"/>
      <c r="NM79" s="17"/>
      <c r="NN79" s="17"/>
      <c r="NO79" s="17"/>
      <c r="NP79" s="17"/>
      <c r="NQ79" s="17"/>
      <c r="NR79" s="17"/>
      <c r="NS79" s="17"/>
      <c r="NT79" s="17"/>
      <c r="NU79" s="17"/>
      <c r="NV79" s="17"/>
      <c r="NW79" s="17"/>
      <c r="NX79" s="17"/>
      <c r="NY79" s="17"/>
      <c r="NZ79" s="17"/>
      <c r="OA79" s="17"/>
      <c r="OB79" s="17"/>
      <c r="OC79" s="17"/>
      <c r="OD79" s="17"/>
      <c r="OE79" s="17"/>
      <c r="OF79" s="17"/>
      <c r="OG79" s="17"/>
      <c r="OH79" s="17"/>
      <c r="OI79" s="17"/>
      <c r="OJ79" s="17"/>
      <c r="OK79" s="17"/>
      <c r="OL79" s="17"/>
      <c r="OM79" s="17"/>
      <c r="ON79" s="17"/>
      <c r="OO79" s="17"/>
      <c r="OP79" s="17"/>
      <c r="OQ79" s="17"/>
      <c r="OR79" s="17"/>
      <c r="OS79" s="17"/>
      <c r="OT79" s="17"/>
      <c r="OU79" s="17"/>
      <c r="OV79" s="17"/>
      <c r="OW79" s="17"/>
      <c r="OX79" s="17"/>
      <c r="OY79" s="17"/>
      <c r="OZ79" s="17"/>
      <c r="PA79" s="17"/>
      <c r="PB79" s="17"/>
      <c r="PC79" s="17"/>
      <c r="PD79" s="17"/>
      <c r="PE79" s="17"/>
      <c r="PF79" s="17"/>
      <c r="PG79" s="17"/>
      <c r="PH79" s="17"/>
      <c r="PI79" s="17"/>
      <c r="PJ79" s="17"/>
      <c r="PK79" s="17"/>
      <c r="PL79" s="17"/>
      <c r="PM79" s="17"/>
      <c r="PN79" s="17"/>
      <c r="PO79" s="17"/>
      <c r="PP79" s="17"/>
      <c r="PQ79" s="17"/>
      <c r="PR79" s="17"/>
      <c r="PS79" s="17"/>
      <c r="PT79" s="17"/>
      <c r="PU79" s="17"/>
      <c r="PV79" s="17"/>
      <c r="PW79" s="17"/>
      <c r="PX79" s="17"/>
      <c r="PY79" s="17"/>
      <c r="PZ79" s="17"/>
      <c r="QA79" s="17"/>
      <c r="QB79" s="17"/>
      <c r="QC79" s="17"/>
      <c r="QD79" s="17"/>
      <c r="QE79" s="17"/>
      <c r="QF79" s="17"/>
      <c r="QG79" s="17"/>
      <c r="QH79" s="17"/>
      <c r="QI79" s="17"/>
      <c r="QJ79" s="17"/>
      <c r="QK79" s="17"/>
      <c r="QL79" s="17"/>
      <c r="QM79" s="17"/>
      <c r="QN79" s="17"/>
      <c r="QO79" s="17"/>
      <c r="QP79" s="17"/>
      <c r="QQ79" s="17"/>
      <c r="QR79" s="17"/>
      <c r="QS79" s="17"/>
      <c r="QT79" s="17"/>
      <c r="QU79" s="17"/>
      <c r="QV79" s="17"/>
      <c r="QW79" s="17"/>
      <c r="QX79" s="17"/>
      <c r="QY79" s="17"/>
      <c r="QZ79" s="17"/>
      <c r="RA79" s="17"/>
      <c r="RB79" s="17"/>
      <c r="RC79" s="17"/>
      <c r="RD79" s="17"/>
      <c r="RE79" s="17"/>
      <c r="RF79" s="17"/>
      <c r="RG79" s="17"/>
      <c r="RH79" s="17"/>
      <c r="RI79" s="17"/>
      <c r="RJ79" s="17"/>
      <c r="RK79" s="17"/>
      <c r="RL79" s="17"/>
      <c r="RM79" s="17"/>
      <c r="RN79" s="17"/>
      <c r="RO79" s="17"/>
      <c r="RP79" s="17"/>
      <c r="RQ79" s="17"/>
      <c r="RR79" s="17"/>
      <c r="RS79" s="17"/>
      <c r="RT79" s="17"/>
      <c r="RU79" s="17"/>
      <c r="RV79" s="17"/>
      <c r="RW79" s="17"/>
      <c r="RX79" s="17"/>
      <c r="RY79" s="17"/>
      <c r="RZ79" s="17"/>
      <c r="SA79" s="17"/>
      <c r="SB79" s="17"/>
      <c r="SC79" s="17"/>
      <c r="SD79" s="17"/>
      <c r="SE79" s="17"/>
      <c r="SF79" s="17"/>
      <c r="SG79" s="17"/>
      <c r="SH79" s="17"/>
      <c r="SI79" s="17"/>
      <c r="SJ79" s="17"/>
      <c r="SK79" s="17"/>
      <c r="SL79" s="17"/>
      <c r="SM79" s="17"/>
      <c r="SN79" s="17"/>
      <c r="SO79" s="17"/>
      <c r="SP79" s="17"/>
      <c r="SQ79" s="17"/>
      <c r="SR79" s="17"/>
      <c r="SS79" s="17"/>
      <c r="ST79" s="17"/>
      <c r="SU79" s="17"/>
      <c r="SV79" s="17"/>
      <c r="SW79" s="17"/>
      <c r="SX79" s="17"/>
      <c r="SY79" s="17"/>
      <c r="SZ79" s="17"/>
      <c r="TA79" s="17"/>
      <c r="TB79" s="17"/>
      <c r="TC79" s="17"/>
      <c r="TD79" s="17"/>
      <c r="TE79" s="17"/>
      <c r="TF79" s="17"/>
      <c r="TG79" s="17"/>
      <c r="TH79" s="17"/>
      <c r="TI79" s="17"/>
      <c r="TJ79" s="17"/>
      <c r="TK79" s="17"/>
      <c r="TL79" s="17"/>
      <c r="TM79" s="17"/>
      <c r="TN79" s="17"/>
      <c r="TO79" s="17"/>
      <c r="TP79" s="17"/>
      <c r="TQ79" s="17"/>
      <c r="TR79" s="17"/>
      <c r="TS79" s="17"/>
      <c r="TT79" s="17"/>
      <c r="TU79" s="17"/>
      <c r="TV79" s="17"/>
      <c r="TW79" s="17"/>
      <c r="TX79" s="17"/>
      <c r="TY79" s="17"/>
      <c r="TZ79" s="17"/>
      <c r="UA79" s="17"/>
      <c r="UB79" s="17"/>
      <c r="UC79" s="17"/>
      <c r="UD79" s="17"/>
      <c r="UE79" s="17"/>
      <c r="UF79" s="17"/>
      <c r="UG79" s="17"/>
      <c r="UH79" s="17"/>
      <c r="UI79" s="17"/>
      <c r="UJ79" s="17"/>
      <c r="UK79" s="17"/>
      <c r="UL79" s="17"/>
      <c r="UM79" s="17"/>
      <c r="UN79" s="17"/>
      <c r="UO79" s="17"/>
      <c r="UP79" s="17"/>
      <c r="UQ79" s="17"/>
      <c r="UR79" s="17"/>
      <c r="US79" s="17"/>
      <c r="UT79" s="17"/>
      <c r="UU79" s="17"/>
      <c r="UV79" s="17"/>
      <c r="UW79" s="17"/>
      <c r="UX79" s="17"/>
      <c r="UY79" s="17"/>
      <c r="UZ79" s="17"/>
      <c r="VA79" s="17"/>
      <c r="VB79" s="17"/>
      <c r="VC79" s="17"/>
      <c r="VD79" s="17"/>
      <c r="VE79" s="17"/>
      <c r="VF79" s="17"/>
      <c r="VG79" s="17"/>
      <c r="VH79" s="17"/>
      <c r="VI79" s="17"/>
      <c r="VJ79" s="17"/>
      <c r="VK79" s="17"/>
      <c r="VL79" s="17"/>
      <c r="VM79" s="17"/>
      <c r="VN79" s="17"/>
      <c r="VO79" s="17"/>
      <c r="VP79" s="17"/>
      <c r="VQ79" s="17"/>
      <c r="VR79" s="17"/>
      <c r="VS79" s="17"/>
      <c r="VT79" s="17"/>
      <c r="VU79" s="17"/>
      <c r="VV79" s="17"/>
      <c r="VW79" s="17"/>
      <c r="VX79" s="17"/>
      <c r="VY79" s="17"/>
      <c r="VZ79" s="17"/>
      <c r="WA79" s="17"/>
      <c r="WB79" s="17"/>
      <c r="WC79" s="17"/>
      <c r="WD79" s="17"/>
      <c r="WE79" s="17"/>
      <c r="WF79" s="17"/>
      <c r="WG79" s="17"/>
      <c r="WH79" s="17"/>
      <c r="WI79" s="17"/>
      <c r="WJ79" s="17"/>
      <c r="WK79" s="17"/>
      <c r="WL79" s="17"/>
      <c r="WM79" s="17"/>
      <c r="WN79" s="17"/>
      <c r="WO79" s="17"/>
      <c r="WP79" s="17"/>
      <c r="WQ79" s="17"/>
      <c r="WR79" s="17"/>
      <c r="WS79" s="17"/>
      <c r="WT79" s="17"/>
      <c r="WU79" s="17"/>
      <c r="WV79" s="17"/>
      <c r="WW79" s="17"/>
      <c r="WX79" s="17"/>
      <c r="WY79" s="17"/>
      <c r="WZ79" s="17"/>
      <c r="XA79" s="17"/>
      <c r="XB79" s="17"/>
      <c r="XC79" s="17"/>
      <c r="XD79" s="17"/>
      <c r="XE79" s="17"/>
      <c r="XF79" s="17"/>
      <c r="XG79" s="17"/>
      <c r="XH79" s="17"/>
      <c r="XI79" s="17"/>
      <c r="XJ79" s="17"/>
      <c r="XK79" s="17"/>
      <c r="XL79" s="17"/>
      <c r="XM79" s="17"/>
      <c r="XN79" s="17"/>
      <c r="XO79" s="17"/>
      <c r="XP79" s="17"/>
      <c r="XQ79" s="17"/>
      <c r="XR79" s="17"/>
      <c r="XS79" s="17"/>
      <c r="XT79" s="17"/>
      <c r="XU79" s="17"/>
      <c r="XV79" s="17"/>
      <c r="XW79" s="17"/>
      <c r="XX79" s="17"/>
      <c r="XY79" s="17"/>
      <c r="XZ79" s="17"/>
      <c r="YA79" s="17"/>
      <c r="YB79" s="17"/>
      <c r="YC79" s="17"/>
      <c r="YD79" s="17"/>
      <c r="YE79" s="17"/>
      <c r="YF79" s="17"/>
      <c r="YG79" s="17"/>
      <c r="YH79" s="17"/>
      <c r="YI79" s="17"/>
      <c r="YJ79" s="17"/>
      <c r="YK79" s="17"/>
      <c r="YL79" s="17"/>
      <c r="YM79" s="17"/>
      <c r="YN79" s="17"/>
      <c r="YO79" s="17"/>
      <c r="YP79" s="17"/>
      <c r="YQ79" s="17"/>
      <c r="YR79" s="17"/>
      <c r="YS79" s="17"/>
      <c r="YT79" s="17"/>
      <c r="YU79" s="17"/>
      <c r="YV79" s="17"/>
      <c r="YW79" s="17"/>
      <c r="YX79" s="17"/>
      <c r="YY79" s="17"/>
      <c r="YZ79" s="17"/>
      <c r="ZA79" s="17"/>
      <c r="ZB79" s="17"/>
      <c r="ZC79" s="17"/>
      <c r="ZD79" s="17"/>
      <c r="ZE79" s="17"/>
      <c r="ZF79" s="17"/>
      <c r="ZG79" s="17"/>
      <c r="ZH79" s="17"/>
      <c r="ZI79" s="17"/>
      <c r="ZJ79" s="17"/>
      <c r="ZK79" s="17"/>
      <c r="ZL79" s="17"/>
      <c r="ZM79" s="17"/>
      <c r="ZN79" s="17"/>
      <c r="ZO79" s="17"/>
      <c r="ZP79" s="17"/>
      <c r="ZQ79" s="17"/>
      <c r="ZR79" s="17"/>
      <c r="ZS79" s="17"/>
      <c r="ZT79" s="17"/>
      <c r="ZU79" s="17"/>
      <c r="ZV79" s="17"/>
      <c r="ZW79" s="17"/>
      <c r="ZX79" s="17"/>
      <c r="ZY79" s="17"/>
      <c r="ZZ79" s="17"/>
      <c r="AAA79" s="17"/>
      <c r="AAB79" s="17"/>
      <c r="AAC79" s="17"/>
      <c r="AAD79" s="17"/>
      <c r="AAE79" s="17"/>
      <c r="AAF79" s="17"/>
      <c r="AAG79" s="17"/>
      <c r="AAH79" s="17"/>
      <c r="AAI79" s="17"/>
      <c r="AAJ79" s="17"/>
      <c r="AAK79" s="17"/>
      <c r="AAL79" s="17"/>
      <c r="AAM79" s="17"/>
      <c r="AAN79" s="17"/>
      <c r="AAO79" s="17"/>
      <c r="AAP79" s="17"/>
      <c r="AAQ79" s="17"/>
      <c r="AAR79" s="17"/>
      <c r="AAS79" s="17"/>
      <c r="AAT79" s="17"/>
      <c r="AAU79" s="17"/>
      <c r="AAV79" s="17"/>
      <c r="AAW79" s="17"/>
      <c r="AAX79" s="17"/>
      <c r="AAY79" s="17"/>
      <c r="AAZ79" s="17"/>
      <c r="ABA79" s="17"/>
      <c r="ABB79" s="17"/>
      <c r="ABC79" s="17"/>
      <c r="ABD79" s="17"/>
      <c r="ABE79" s="17"/>
      <c r="ABF79" s="17"/>
      <c r="ABG79" s="17"/>
      <c r="ABH79" s="17"/>
      <c r="ABI79" s="17"/>
      <c r="ABJ79" s="17"/>
      <c r="ABK79" s="17"/>
      <c r="ABL79" s="17"/>
      <c r="ABM79" s="17"/>
      <c r="ABN79" s="17"/>
      <c r="ABO79" s="17"/>
      <c r="ABP79" s="17"/>
      <c r="ABQ79" s="17"/>
      <c r="ABR79" s="17"/>
      <c r="ABS79" s="17"/>
      <c r="ABT79" s="17"/>
      <c r="ABU79" s="17"/>
      <c r="ABV79" s="17"/>
      <c r="ABW79" s="17"/>
      <c r="ABX79" s="17"/>
      <c r="ABY79" s="17"/>
      <c r="ABZ79" s="17"/>
      <c r="ACA79" s="17"/>
      <c r="ACB79" s="17"/>
      <c r="ACC79" s="17"/>
      <c r="ACD79" s="17"/>
      <c r="ACE79" s="17"/>
      <c r="ACF79" s="17"/>
      <c r="ACG79" s="17"/>
      <c r="ACH79" s="17"/>
      <c r="ACI79" s="17"/>
      <c r="ACJ79" s="17"/>
      <c r="ACK79" s="17"/>
      <c r="ACL79" s="17"/>
      <c r="ACM79" s="17"/>
      <c r="ACN79" s="17"/>
      <c r="ACO79" s="17"/>
      <c r="ACP79" s="17"/>
      <c r="ACQ79" s="17"/>
      <c r="ACR79" s="17"/>
      <c r="ACS79" s="17"/>
      <c r="ACT79" s="17"/>
      <c r="ACU79" s="17"/>
      <c r="ACV79" s="17"/>
      <c r="ACW79" s="17"/>
      <c r="ACX79" s="17"/>
      <c r="ACY79" s="17"/>
      <c r="ACZ79" s="17"/>
      <c r="ADA79" s="17"/>
      <c r="ADB79" s="17"/>
      <c r="ADC79" s="17"/>
      <c r="ADD79" s="17"/>
      <c r="ADE79" s="17"/>
      <c r="ADF79" s="17"/>
      <c r="ADG79" s="17"/>
      <c r="ADH79" s="17"/>
      <c r="ADI79" s="17"/>
      <c r="ADJ79" s="17"/>
      <c r="ADK79" s="17"/>
      <c r="ADL79" s="17"/>
      <c r="ADM79" s="17"/>
      <c r="ADN79" s="17"/>
      <c r="ADO79" s="17"/>
      <c r="ADP79" s="17"/>
      <c r="ADQ79" s="17"/>
      <c r="ADR79" s="17"/>
      <c r="ADS79" s="17"/>
      <c r="ADT79" s="17"/>
      <c r="ADU79" s="17"/>
      <c r="ADV79" s="17"/>
      <c r="ADW79" s="17"/>
      <c r="ADX79" s="17"/>
      <c r="ADY79" s="17"/>
      <c r="ADZ79" s="17"/>
      <c r="AEA79" s="17"/>
      <c r="AEB79" s="17"/>
      <c r="AEC79" s="17"/>
      <c r="AED79" s="17"/>
      <c r="AEE79" s="17"/>
      <c r="AEF79" s="17"/>
      <c r="AEG79" s="17"/>
      <c r="AEH79" s="17"/>
      <c r="AEI79" s="17"/>
      <c r="AEJ79" s="17"/>
      <c r="AEK79" s="17"/>
      <c r="AEL79" s="17"/>
      <c r="AEM79" s="17"/>
      <c r="AEN79" s="17"/>
      <c r="AEO79" s="17"/>
      <c r="AEP79" s="17"/>
      <c r="AEQ79" s="17"/>
      <c r="AER79" s="17"/>
      <c r="AES79" s="17"/>
      <c r="AET79" s="17"/>
      <c r="AEU79" s="17"/>
      <c r="AEV79" s="17"/>
      <c r="AEW79" s="17"/>
      <c r="AEX79" s="17"/>
      <c r="AEY79" s="17"/>
      <c r="AEZ79" s="17"/>
      <c r="AFA79" s="17"/>
      <c r="AFB79" s="17"/>
      <c r="AFC79" s="17"/>
      <c r="AFD79" s="17"/>
      <c r="AFE79" s="17"/>
      <c r="AFF79" s="17"/>
      <c r="AFG79" s="17"/>
      <c r="AFH79" s="17"/>
      <c r="AFI79" s="17"/>
      <c r="AFJ79" s="17"/>
      <c r="AFK79" s="17"/>
      <c r="AFL79" s="17"/>
      <c r="AFM79" s="17"/>
      <c r="AFN79" s="17"/>
      <c r="AFO79" s="17"/>
      <c r="AFP79" s="17"/>
      <c r="AFQ79" s="17"/>
      <c r="AFR79" s="17"/>
      <c r="AFS79" s="17"/>
      <c r="AFT79" s="17"/>
      <c r="AFU79" s="17"/>
      <c r="AFV79" s="17"/>
      <c r="AFW79" s="17"/>
      <c r="AFX79" s="17"/>
      <c r="AFY79" s="17"/>
      <c r="AFZ79" s="17"/>
      <c r="AGA79" s="17"/>
      <c r="AGB79" s="17"/>
      <c r="AGC79" s="17"/>
      <c r="AGD79" s="17"/>
      <c r="AGE79" s="17"/>
      <c r="AGF79" s="17"/>
      <c r="AGG79" s="17"/>
      <c r="AGH79" s="17"/>
      <c r="AGI79" s="17"/>
      <c r="AGJ79" s="17"/>
      <c r="AGK79" s="17"/>
      <c r="AGL79" s="17"/>
      <c r="AGM79" s="17"/>
      <c r="AGN79" s="17"/>
      <c r="AGO79" s="17"/>
      <c r="AGP79" s="17"/>
      <c r="AGQ79" s="17"/>
      <c r="AGR79" s="17"/>
      <c r="AGS79" s="17"/>
      <c r="AGT79" s="17"/>
      <c r="AGU79" s="17"/>
      <c r="AGV79" s="17"/>
      <c r="AGW79" s="17"/>
      <c r="AGX79" s="17"/>
      <c r="AGY79" s="17"/>
      <c r="AGZ79" s="17"/>
      <c r="AHA79" s="17"/>
      <c r="AHB79" s="17"/>
      <c r="AHC79" s="17"/>
      <c r="AHD79" s="17"/>
      <c r="AHE79" s="17"/>
      <c r="AHF79" s="17"/>
      <c r="AHG79" s="17"/>
      <c r="AHH79" s="17"/>
      <c r="AHI79" s="17"/>
      <c r="AHJ79" s="17"/>
      <c r="AHK79" s="17"/>
      <c r="AHL79" s="17"/>
      <c r="AHM79" s="17"/>
      <c r="AHN79" s="17"/>
      <c r="AHO79" s="17"/>
      <c r="AHP79" s="17"/>
      <c r="AHQ79" s="17"/>
      <c r="AHR79" s="17"/>
      <c r="AHS79" s="17"/>
      <c r="AHT79" s="17"/>
      <c r="AHU79" s="17"/>
      <c r="AHV79" s="17"/>
      <c r="AHW79" s="17"/>
      <c r="AHX79" s="17"/>
      <c r="AHY79" s="17"/>
      <c r="AHZ79" s="17"/>
      <c r="AIA79" s="17"/>
      <c r="AIB79" s="17"/>
      <c r="AIC79" s="17"/>
      <c r="AID79" s="17"/>
      <c r="AIE79" s="17"/>
      <c r="AIF79" s="17"/>
      <c r="AIG79" s="17"/>
      <c r="AIH79" s="17"/>
      <c r="AII79" s="17"/>
      <c r="AIJ79" s="17"/>
      <c r="AIK79" s="17"/>
      <c r="AIL79" s="17"/>
      <c r="AIM79" s="17"/>
      <c r="AIN79" s="17"/>
      <c r="AIO79" s="17"/>
      <c r="AIP79" s="17"/>
      <c r="AIQ79" s="17"/>
      <c r="AIR79" s="17"/>
      <c r="AIS79" s="17"/>
      <c r="AIT79" s="17"/>
      <c r="AIU79" s="17"/>
      <c r="AIV79" s="17"/>
      <c r="AIW79" s="17"/>
      <c r="AIX79" s="17"/>
      <c r="AIY79" s="17"/>
      <c r="AIZ79" s="17"/>
      <c r="AJA79" s="17"/>
      <c r="AJB79" s="17"/>
      <c r="AJC79" s="17"/>
      <c r="AJD79" s="17"/>
      <c r="AJE79" s="17"/>
      <c r="AJF79" s="17"/>
      <c r="AJG79" s="17"/>
      <c r="AJH79" s="17"/>
      <c r="AJI79" s="17"/>
      <c r="AJJ79" s="17"/>
      <c r="AJK79" s="17"/>
      <c r="AJL79" s="17"/>
      <c r="AJM79" s="17"/>
      <c r="AJN79" s="17"/>
      <c r="AJO79" s="17"/>
      <c r="AJP79" s="17"/>
      <c r="AJQ79" s="17"/>
      <c r="AJR79" s="17"/>
      <c r="AJS79" s="17"/>
      <c r="AJT79" s="17"/>
      <c r="AJU79" s="17"/>
      <c r="AJV79" s="17"/>
      <c r="AJW79" s="17"/>
      <c r="AJX79" s="17"/>
      <c r="AJY79" s="17"/>
      <c r="AJZ79" s="17"/>
      <c r="AKA79" s="17"/>
      <c r="AKB79" s="17"/>
      <c r="AKC79" s="17"/>
      <c r="AKD79" s="17"/>
      <c r="AKE79" s="17"/>
      <c r="AKF79" s="17"/>
      <c r="AKG79" s="17"/>
      <c r="AKH79" s="17"/>
      <c r="AKI79" s="17"/>
      <c r="AKJ79" s="17"/>
      <c r="AKK79" s="17"/>
      <c r="AKL79" s="17"/>
      <c r="AKM79" s="17"/>
      <c r="AKN79" s="17"/>
      <c r="AKO79" s="17"/>
      <c r="AKP79" s="17"/>
      <c r="AKQ79" s="17"/>
      <c r="AKR79" s="17"/>
      <c r="AKS79" s="17"/>
      <c r="AKT79" s="17"/>
      <c r="AKU79" s="17"/>
      <c r="AKV79" s="17"/>
      <c r="AKW79" s="17"/>
      <c r="AKX79" s="17"/>
      <c r="AKY79" s="17"/>
      <c r="AKZ79" s="17"/>
      <c r="ALA79" s="17"/>
      <c r="ALB79" s="17"/>
      <c r="ALC79" s="17"/>
      <c r="ALD79" s="17"/>
      <c r="ALE79" s="17"/>
      <c r="ALF79" s="17"/>
      <c r="ALG79" s="17"/>
      <c r="ALH79" s="17"/>
      <c r="ALI79" s="17"/>
      <c r="ALJ79" s="17"/>
      <c r="ALK79" s="17"/>
      <c r="ALL79" s="17"/>
      <c r="ALM79" s="17"/>
      <c r="ALN79" s="17"/>
      <c r="ALO79" s="17"/>
      <c r="ALP79" s="17"/>
      <c r="ALQ79" s="17"/>
      <c r="ALR79" s="17"/>
      <c r="ALS79" s="17"/>
      <c r="ALT79" s="17"/>
      <c r="ALU79" s="17"/>
      <c r="ALV79" s="17"/>
      <c r="ALW79" s="17"/>
      <c r="ALX79" s="17"/>
      <c r="ALY79" s="17"/>
      <c r="ALZ79" s="17"/>
      <c r="AMA79" s="17"/>
      <c r="AMB79" s="17"/>
      <c r="AMC79" s="17"/>
      <c r="AMD79" s="17"/>
      <c r="AME79" s="17"/>
      <c r="AMF79" s="17"/>
      <c r="AMG79" s="17"/>
    </row>
    <row r="82" spans="1:1021" ht="15.75">
      <c r="B82" s="342" t="s">
        <v>531</v>
      </c>
      <c r="C82" s="342"/>
      <c r="D82" s="342"/>
      <c r="E82" s="342"/>
      <c r="F82" s="342"/>
      <c r="G82" s="342"/>
      <c r="H82" s="342"/>
      <c r="I82" s="342"/>
      <c r="J82" s="342"/>
      <c r="K82" s="342"/>
      <c r="L82" s="342"/>
    </row>
    <row r="83" spans="1:1021" s="14" customFormat="1" ht="25.5" customHeight="1">
      <c r="B83" s="350" t="s">
        <v>415</v>
      </c>
      <c r="C83" s="350" t="s">
        <v>302</v>
      </c>
      <c r="D83" s="350" t="s">
        <v>303</v>
      </c>
      <c r="E83" s="350" t="s">
        <v>304</v>
      </c>
      <c r="F83" s="350" t="s">
        <v>305</v>
      </c>
      <c r="G83" s="350" t="s">
        <v>306</v>
      </c>
      <c r="H83" s="350" t="s">
        <v>307</v>
      </c>
      <c r="I83" s="350" t="s">
        <v>308</v>
      </c>
      <c r="J83" s="350" t="s">
        <v>309</v>
      </c>
      <c r="K83" s="350" t="s">
        <v>310</v>
      </c>
      <c r="L83" s="350" t="s">
        <v>311</v>
      </c>
      <c r="M83" s="24"/>
    </row>
    <row r="84" spans="1:1021" s="14" customFormat="1" ht="12.75">
      <c r="B84" s="350"/>
      <c r="C84" s="350"/>
      <c r="D84" s="350"/>
      <c r="E84" s="350"/>
      <c r="F84" s="350"/>
      <c r="G84" s="350"/>
      <c r="H84" s="350"/>
      <c r="I84" s="350"/>
      <c r="J84" s="350"/>
      <c r="K84" s="350"/>
      <c r="L84" s="350"/>
      <c r="M84" s="24"/>
    </row>
    <row r="85" spans="1:1021">
      <c r="A85" s="17"/>
      <c r="B85" s="19" t="s">
        <v>532</v>
      </c>
      <c r="C85" s="20" t="s">
        <v>31</v>
      </c>
      <c r="D85" s="21"/>
      <c r="E85" s="22"/>
      <c r="F85" s="21">
        <v>2.3199999999999998</v>
      </c>
      <c r="G85" s="22">
        <v>0.6</v>
      </c>
      <c r="H85" s="21"/>
      <c r="I85" s="22"/>
      <c r="J85" s="21"/>
      <c r="K85" s="25">
        <f>(F85*G85)/2</f>
        <v>0.69599999999999995</v>
      </c>
      <c r="L85" s="26">
        <f>K85</f>
        <v>0.69599999999999995</v>
      </c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  <c r="IE85" s="17"/>
      <c r="IF85" s="17"/>
      <c r="IG85" s="17"/>
      <c r="IH85" s="17"/>
      <c r="II85" s="17"/>
      <c r="IJ85" s="17"/>
      <c r="IK85" s="17"/>
      <c r="IL85" s="17"/>
      <c r="IM85" s="17"/>
      <c r="IN85" s="17"/>
      <c r="IO85" s="17"/>
      <c r="IP85" s="17"/>
      <c r="IQ85" s="17"/>
      <c r="IR85" s="17"/>
      <c r="IS85" s="17"/>
      <c r="IT85" s="17"/>
      <c r="IU85" s="17"/>
      <c r="IV85" s="17"/>
      <c r="IW85" s="17"/>
      <c r="IX85" s="17"/>
      <c r="IY85" s="17"/>
      <c r="IZ85" s="17"/>
      <c r="JA85" s="17"/>
      <c r="JB85" s="17"/>
      <c r="JC85" s="17"/>
      <c r="JD85" s="17"/>
      <c r="JE85" s="17"/>
      <c r="JF85" s="17"/>
      <c r="JG85" s="17"/>
      <c r="JH85" s="17"/>
      <c r="JI85" s="17"/>
      <c r="JJ85" s="17"/>
      <c r="JK85" s="17"/>
      <c r="JL85" s="17"/>
      <c r="JM85" s="17"/>
      <c r="JN85" s="17"/>
      <c r="JO85" s="17"/>
      <c r="JP85" s="17"/>
      <c r="JQ85" s="17"/>
      <c r="JR85" s="17"/>
      <c r="JS85" s="17"/>
      <c r="JT85" s="17"/>
      <c r="JU85" s="17"/>
      <c r="JV85" s="17"/>
      <c r="JW85" s="17"/>
      <c r="JX85" s="17"/>
      <c r="JY85" s="17"/>
      <c r="JZ85" s="17"/>
      <c r="KA85" s="17"/>
      <c r="KB85" s="17"/>
      <c r="KC85" s="17"/>
      <c r="KD85" s="17"/>
      <c r="KE85" s="17"/>
      <c r="KF85" s="17"/>
      <c r="KG85" s="17"/>
      <c r="KH85" s="17"/>
      <c r="KI85" s="17"/>
      <c r="KJ85" s="17"/>
      <c r="KK85" s="17"/>
      <c r="KL85" s="17"/>
      <c r="KM85" s="17"/>
      <c r="KN85" s="17"/>
      <c r="KO85" s="17"/>
      <c r="KP85" s="17"/>
      <c r="KQ85" s="17"/>
      <c r="KR85" s="17"/>
      <c r="KS85" s="17"/>
      <c r="KT85" s="17"/>
      <c r="KU85" s="17"/>
      <c r="KV85" s="17"/>
      <c r="KW85" s="17"/>
      <c r="KX85" s="17"/>
      <c r="KY85" s="17"/>
      <c r="KZ85" s="17"/>
      <c r="LA85" s="17"/>
      <c r="LB85" s="17"/>
      <c r="LC85" s="17"/>
      <c r="LD85" s="17"/>
      <c r="LE85" s="17"/>
      <c r="LF85" s="17"/>
      <c r="LG85" s="17"/>
      <c r="LH85" s="17"/>
      <c r="LI85" s="17"/>
      <c r="LJ85" s="17"/>
      <c r="LK85" s="17"/>
      <c r="LL85" s="17"/>
      <c r="LM85" s="17"/>
      <c r="LN85" s="17"/>
      <c r="LO85" s="17"/>
      <c r="LP85" s="17"/>
      <c r="LQ85" s="17"/>
      <c r="LR85" s="17"/>
      <c r="LS85" s="17"/>
      <c r="LT85" s="17"/>
      <c r="LU85" s="17"/>
      <c r="LV85" s="17"/>
      <c r="LW85" s="17"/>
      <c r="LX85" s="17"/>
      <c r="LY85" s="17"/>
      <c r="LZ85" s="17"/>
      <c r="MA85" s="17"/>
      <c r="MB85" s="17"/>
      <c r="MC85" s="17"/>
      <c r="MD85" s="17"/>
      <c r="ME85" s="17"/>
      <c r="MF85" s="17"/>
      <c r="MG85" s="17"/>
      <c r="MH85" s="17"/>
      <c r="MI85" s="17"/>
      <c r="MJ85" s="17"/>
      <c r="MK85" s="17"/>
      <c r="ML85" s="17"/>
      <c r="MM85" s="17"/>
      <c r="MN85" s="17"/>
      <c r="MO85" s="17"/>
      <c r="MP85" s="17"/>
      <c r="MQ85" s="17"/>
      <c r="MR85" s="17"/>
      <c r="MS85" s="17"/>
      <c r="MT85" s="17"/>
      <c r="MU85" s="17"/>
      <c r="MV85" s="17"/>
      <c r="MW85" s="17"/>
      <c r="MX85" s="17"/>
      <c r="MY85" s="17"/>
      <c r="MZ85" s="17"/>
      <c r="NA85" s="17"/>
      <c r="NB85" s="17"/>
      <c r="NC85" s="17"/>
      <c r="ND85" s="17"/>
      <c r="NE85" s="17"/>
      <c r="NF85" s="17"/>
      <c r="NG85" s="17"/>
      <c r="NH85" s="17"/>
      <c r="NI85" s="17"/>
      <c r="NJ85" s="17"/>
      <c r="NK85" s="17"/>
      <c r="NL85" s="17"/>
      <c r="NM85" s="17"/>
      <c r="NN85" s="17"/>
      <c r="NO85" s="17"/>
      <c r="NP85" s="17"/>
      <c r="NQ85" s="17"/>
      <c r="NR85" s="17"/>
      <c r="NS85" s="17"/>
      <c r="NT85" s="17"/>
      <c r="NU85" s="17"/>
      <c r="NV85" s="17"/>
      <c r="NW85" s="17"/>
      <c r="NX85" s="17"/>
      <c r="NY85" s="17"/>
      <c r="NZ85" s="17"/>
      <c r="OA85" s="17"/>
      <c r="OB85" s="17"/>
      <c r="OC85" s="17"/>
      <c r="OD85" s="17"/>
      <c r="OE85" s="17"/>
      <c r="OF85" s="17"/>
      <c r="OG85" s="17"/>
      <c r="OH85" s="17"/>
      <c r="OI85" s="17"/>
      <c r="OJ85" s="17"/>
      <c r="OK85" s="17"/>
      <c r="OL85" s="17"/>
      <c r="OM85" s="17"/>
      <c r="ON85" s="17"/>
      <c r="OO85" s="17"/>
      <c r="OP85" s="17"/>
      <c r="OQ85" s="17"/>
      <c r="OR85" s="17"/>
      <c r="OS85" s="17"/>
      <c r="OT85" s="17"/>
      <c r="OU85" s="17"/>
      <c r="OV85" s="17"/>
      <c r="OW85" s="17"/>
      <c r="OX85" s="17"/>
      <c r="OY85" s="17"/>
      <c r="OZ85" s="17"/>
      <c r="PA85" s="17"/>
      <c r="PB85" s="17"/>
      <c r="PC85" s="17"/>
      <c r="PD85" s="17"/>
      <c r="PE85" s="17"/>
      <c r="PF85" s="17"/>
      <c r="PG85" s="17"/>
      <c r="PH85" s="17"/>
      <c r="PI85" s="17"/>
      <c r="PJ85" s="17"/>
      <c r="PK85" s="17"/>
      <c r="PL85" s="17"/>
      <c r="PM85" s="17"/>
      <c r="PN85" s="17"/>
      <c r="PO85" s="17"/>
      <c r="PP85" s="17"/>
      <c r="PQ85" s="17"/>
      <c r="PR85" s="17"/>
      <c r="PS85" s="17"/>
      <c r="PT85" s="17"/>
      <c r="PU85" s="17"/>
      <c r="PV85" s="17"/>
      <c r="PW85" s="17"/>
      <c r="PX85" s="17"/>
      <c r="PY85" s="17"/>
      <c r="PZ85" s="17"/>
      <c r="QA85" s="17"/>
      <c r="QB85" s="17"/>
      <c r="QC85" s="17"/>
      <c r="QD85" s="17"/>
      <c r="QE85" s="17"/>
      <c r="QF85" s="17"/>
      <c r="QG85" s="17"/>
      <c r="QH85" s="17"/>
      <c r="QI85" s="17"/>
      <c r="QJ85" s="17"/>
      <c r="QK85" s="17"/>
      <c r="QL85" s="17"/>
      <c r="QM85" s="17"/>
      <c r="QN85" s="17"/>
      <c r="QO85" s="17"/>
      <c r="QP85" s="17"/>
      <c r="QQ85" s="17"/>
      <c r="QR85" s="17"/>
      <c r="QS85" s="17"/>
      <c r="QT85" s="17"/>
      <c r="QU85" s="17"/>
      <c r="QV85" s="17"/>
      <c r="QW85" s="17"/>
      <c r="QX85" s="17"/>
      <c r="QY85" s="17"/>
      <c r="QZ85" s="17"/>
      <c r="RA85" s="17"/>
      <c r="RB85" s="17"/>
      <c r="RC85" s="17"/>
      <c r="RD85" s="17"/>
      <c r="RE85" s="17"/>
      <c r="RF85" s="17"/>
      <c r="RG85" s="17"/>
      <c r="RH85" s="17"/>
      <c r="RI85" s="17"/>
      <c r="RJ85" s="17"/>
      <c r="RK85" s="17"/>
      <c r="RL85" s="17"/>
      <c r="RM85" s="17"/>
      <c r="RN85" s="17"/>
      <c r="RO85" s="17"/>
      <c r="RP85" s="17"/>
      <c r="RQ85" s="17"/>
      <c r="RR85" s="17"/>
      <c r="RS85" s="17"/>
      <c r="RT85" s="17"/>
      <c r="RU85" s="17"/>
      <c r="RV85" s="17"/>
      <c r="RW85" s="17"/>
      <c r="RX85" s="17"/>
      <c r="RY85" s="17"/>
      <c r="RZ85" s="17"/>
      <c r="SA85" s="17"/>
      <c r="SB85" s="17"/>
      <c r="SC85" s="17"/>
      <c r="SD85" s="17"/>
      <c r="SE85" s="17"/>
      <c r="SF85" s="17"/>
      <c r="SG85" s="17"/>
      <c r="SH85" s="17"/>
      <c r="SI85" s="17"/>
      <c r="SJ85" s="17"/>
      <c r="SK85" s="17"/>
      <c r="SL85" s="17"/>
      <c r="SM85" s="17"/>
      <c r="SN85" s="17"/>
      <c r="SO85" s="17"/>
      <c r="SP85" s="17"/>
      <c r="SQ85" s="17"/>
      <c r="SR85" s="17"/>
      <c r="SS85" s="17"/>
      <c r="ST85" s="17"/>
      <c r="SU85" s="17"/>
      <c r="SV85" s="17"/>
      <c r="SW85" s="17"/>
      <c r="SX85" s="17"/>
      <c r="SY85" s="17"/>
      <c r="SZ85" s="17"/>
      <c r="TA85" s="17"/>
      <c r="TB85" s="17"/>
      <c r="TC85" s="17"/>
      <c r="TD85" s="17"/>
      <c r="TE85" s="17"/>
      <c r="TF85" s="17"/>
      <c r="TG85" s="17"/>
      <c r="TH85" s="17"/>
      <c r="TI85" s="17"/>
      <c r="TJ85" s="17"/>
      <c r="TK85" s="17"/>
      <c r="TL85" s="17"/>
      <c r="TM85" s="17"/>
      <c r="TN85" s="17"/>
      <c r="TO85" s="17"/>
      <c r="TP85" s="17"/>
      <c r="TQ85" s="17"/>
      <c r="TR85" s="17"/>
      <c r="TS85" s="17"/>
      <c r="TT85" s="17"/>
      <c r="TU85" s="17"/>
      <c r="TV85" s="17"/>
      <c r="TW85" s="17"/>
      <c r="TX85" s="17"/>
      <c r="TY85" s="17"/>
      <c r="TZ85" s="17"/>
      <c r="UA85" s="17"/>
      <c r="UB85" s="17"/>
      <c r="UC85" s="17"/>
      <c r="UD85" s="17"/>
      <c r="UE85" s="17"/>
      <c r="UF85" s="17"/>
      <c r="UG85" s="17"/>
      <c r="UH85" s="17"/>
      <c r="UI85" s="17"/>
      <c r="UJ85" s="17"/>
      <c r="UK85" s="17"/>
      <c r="UL85" s="17"/>
      <c r="UM85" s="17"/>
      <c r="UN85" s="17"/>
      <c r="UO85" s="17"/>
      <c r="UP85" s="17"/>
      <c r="UQ85" s="17"/>
      <c r="UR85" s="17"/>
      <c r="US85" s="17"/>
      <c r="UT85" s="17"/>
      <c r="UU85" s="17"/>
      <c r="UV85" s="17"/>
      <c r="UW85" s="17"/>
      <c r="UX85" s="17"/>
      <c r="UY85" s="17"/>
      <c r="UZ85" s="17"/>
      <c r="VA85" s="17"/>
      <c r="VB85" s="17"/>
      <c r="VC85" s="17"/>
      <c r="VD85" s="17"/>
      <c r="VE85" s="17"/>
      <c r="VF85" s="17"/>
      <c r="VG85" s="17"/>
      <c r="VH85" s="17"/>
      <c r="VI85" s="17"/>
      <c r="VJ85" s="17"/>
      <c r="VK85" s="17"/>
      <c r="VL85" s="17"/>
      <c r="VM85" s="17"/>
      <c r="VN85" s="17"/>
      <c r="VO85" s="17"/>
      <c r="VP85" s="17"/>
      <c r="VQ85" s="17"/>
      <c r="VR85" s="17"/>
      <c r="VS85" s="17"/>
      <c r="VT85" s="17"/>
      <c r="VU85" s="17"/>
      <c r="VV85" s="17"/>
      <c r="VW85" s="17"/>
      <c r="VX85" s="17"/>
      <c r="VY85" s="17"/>
      <c r="VZ85" s="17"/>
      <c r="WA85" s="17"/>
      <c r="WB85" s="17"/>
      <c r="WC85" s="17"/>
      <c r="WD85" s="17"/>
      <c r="WE85" s="17"/>
      <c r="WF85" s="17"/>
      <c r="WG85" s="17"/>
      <c r="WH85" s="17"/>
      <c r="WI85" s="17"/>
      <c r="WJ85" s="17"/>
      <c r="WK85" s="17"/>
      <c r="WL85" s="17"/>
      <c r="WM85" s="17"/>
      <c r="WN85" s="17"/>
      <c r="WO85" s="17"/>
      <c r="WP85" s="17"/>
      <c r="WQ85" s="17"/>
      <c r="WR85" s="17"/>
      <c r="WS85" s="17"/>
      <c r="WT85" s="17"/>
      <c r="WU85" s="17"/>
      <c r="WV85" s="17"/>
      <c r="WW85" s="17"/>
      <c r="WX85" s="17"/>
      <c r="WY85" s="17"/>
      <c r="WZ85" s="17"/>
      <c r="XA85" s="17"/>
      <c r="XB85" s="17"/>
      <c r="XC85" s="17"/>
      <c r="XD85" s="17"/>
      <c r="XE85" s="17"/>
      <c r="XF85" s="17"/>
      <c r="XG85" s="17"/>
      <c r="XH85" s="17"/>
      <c r="XI85" s="17"/>
      <c r="XJ85" s="17"/>
      <c r="XK85" s="17"/>
      <c r="XL85" s="17"/>
      <c r="XM85" s="17"/>
      <c r="XN85" s="17"/>
      <c r="XO85" s="17"/>
      <c r="XP85" s="17"/>
      <c r="XQ85" s="17"/>
      <c r="XR85" s="17"/>
      <c r="XS85" s="17"/>
      <c r="XT85" s="17"/>
      <c r="XU85" s="17"/>
      <c r="XV85" s="17"/>
      <c r="XW85" s="17"/>
      <c r="XX85" s="17"/>
      <c r="XY85" s="17"/>
      <c r="XZ85" s="17"/>
      <c r="YA85" s="17"/>
      <c r="YB85" s="17"/>
      <c r="YC85" s="17"/>
      <c r="YD85" s="17"/>
      <c r="YE85" s="17"/>
      <c r="YF85" s="17"/>
      <c r="YG85" s="17"/>
      <c r="YH85" s="17"/>
      <c r="YI85" s="17"/>
      <c r="YJ85" s="17"/>
      <c r="YK85" s="17"/>
      <c r="YL85" s="17"/>
      <c r="YM85" s="17"/>
      <c r="YN85" s="17"/>
      <c r="YO85" s="17"/>
      <c r="YP85" s="17"/>
      <c r="YQ85" s="17"/>
      <c r="YR85" s="17"/>
      <c r="YS85" s="17"/>
      <c r="YT85" s="17"/>
      <c r="YU85" s="17"/>
      <c r="YV85" s="17"/>
      <c r="YW85" s="17"/>
      <c r="YX85" s="17"/>
      <c r="YY85" s="17"/>
      <c r="YZ85" s="17"/>
      <c r="ZA85" s="17"/>
      <c r="ZB85" s="17"/>
      <c r="ZC85" s="17"/>
      <c r="ZD85" s="17"/>
      <c r="ZE85" s="17"/>
      <c r="ZF85" s="17"/>
      <c r="ZG85" s="17"/>
      <c r="ZH85" s="17"/>
      <c r="ZI85" s="17"/>
      <c r="ZJ85" s="17"/>
      <c r="ZK85" s="17"/>
      <c r="ZL85" s="17"/>
      <c r="ZM85" s="17"/>
      <c r="ZN85" s="17"/>
      <c r="ZO85" s="17"/>
      <c r="ZP85" s="17"/>
      <c r="ZQ85" s="17"/>
      <c r="ZR85" s="17"/>
      <c r="ZS85" s="17"/>
      <c r="ZT85" s="17"/>
      <c r="ZU85" s="17"/>
      <c r="ZV85" s="17"/>
      <c r="ZW85" s="17"/>
      <c r="ZX85" s="17"/>
      <c r="ZY85" s="17"/>
      <c r="ZZ85" s="17"/>
      <c r="AAA85" s="17"/>
      <c r="AAB85" s="17"/>
      <c r="AAC85" s="17"/>
      <c r="AAD85" s="17"/>
      <c r="AAE85" s="17"/>
      <c r="AAF85" s="17"/>
      <c r="AAG85" s="17"/>
      <c r="AAH85" s="17"/>
      <c r="AAI85" s="17"/>
      <c r="AAJ85" s="17"/>
      <c r="AAK85" s="17"/>
      <c r="AAL85" s="17"/>
      <c r="AAM85" s="17"/>
      <c r="AAN85" s="17"/>
      <c r="AAO85" s="17"/>
      <c r="AAP85" s="17"/>
      <c r="AAQ85" s="17"/>
      <c r="AAR85" s="17"/>
      <c r="AAS85" s="17"/>
      <c r="AAT85" s="17"/>
      <c r="AAU85" s="17"/>
      <c r="AAV85" s="17"/>
      <c r="AAW85" s="17"/>
      <c r="AAX85" s="17"/>
      <c r="AAY85" s="17"/>
      <c r="AAZ85" s="17"/>
      <c r="ABA85" s="17"/>
      <c r="ABB85" s="17"/>
      <c r="ABC85" s="17"/>
      <c r="ABD85" s="17"/>
      <c r="ABE85" s="17"/>
      <c r="ABF85" s="17"/>
      <c r="ABG85" s="17"/>
      <c r="ABH85" s="17"/>
      <c r="ABI85" s="17"/>
      <c r="ABJ85" s="17"/>
      <c r="ABK85" s="17"/>
      <c r="ABL85" s="17"/>
      <c r="ABM85" s="17"/>
      <c r="ABN85" s="17"/>
      <c r="ABO85" s="17"/>
      <c r="ABP85" s="17"/>
      <c r="ABQ85" s="17"/>
      <c r="ABR85" s="17"/>
      <c r="ABS85" s="17"/>
      <c r="ABT85" s="17"/>
      <c r="ABU85" s="17"/>
      <c r="ABV85" s="17"/>
      <c r="ABW85" s="17"/>
      <c r="ABX85" s="17"/>
      <c r="ABY85" s="17"/>
      <c r="ABZ85" s="17"/>
      <c r="ACA85" s="17"/>
      <c r="ACB85" s="17"/>
      <c r="ACC85" s="17"/>
      <c r="ACD85" s="17"/>
      <c r="ACE85" s="17"/>
      <c r="ACF85" s="17"/>
      <c r="ACG85" s="17"/>
      <c r="ACH85" s="17"/>
      <c r="ACI85" s="17"/>
      <c r="ACJ85" s="17"/>
      <c r="ACK85" s="17"/>
      <c r="ACL85" s="17"/>
      <c r="ACM85" s="17"/>
      <c r="ACN85" s="17"/>
      <c r="ACO85" s="17"/>
      <c r="ACP85" s="17"/>
      <c r="ACQ85" s="17"/>
      <c r="ACR85" s="17"/>
      <c r="ACS85" s="17"/>
      <c r="ACT85" s="17"/>
      <c r="ACU85" s="17"/>
      <c r="ACV85" s="17"/>
      <c r="ACW85" s="17"/>
      <c r="ACX85" s="17"/>
      <c r="ACY85" s="17"/>
      <c r="ACZ85" s="17"/>
      <c r="ADA85" s="17"/>
      <c r="ADB85" s="17"/>
      <c r="ADC85" s="17"/>
      <c r="ADD85" s="17"/>
      <c r="ADE85" s="17"/>
      <c r="ADF85" s="17"/>
      <c r="ADG85" s="17"/>
      <c r="ADH85" s="17"/>
      <c r="ADI85" s="17"/>
      <c r="ADJ85" s="17"/>
      <c r="ADK85" s="17"/>
      <c r="ADL85" s="17"/>
      <c r="ADM85" s="17"/>
      <c r="ADN85" s="17"/>
      <c r="ADO85" s="17"/>
      <c r="ADP85" s="17"/>
      <c r="ADQ85" s="17"/>
      <c r="ADR85" s="17"/>
      <c r="ADS85" s="17"/>
      <c r="ADT85" s="17"/>
      <c r="ADU85" s="17"/>
      <c r="ADV85" s="17"/>
      <c r="ADW85" s="17"/>
      <c r="ADX85" s="17"/>
      <c r="ADY85" s="17"/>
      <c r="ADZ85" s="17"/>
      <c r="AEA85" s="17"/>
      <c r="AEB85" s="17"/>
      <c r="AEC85" s="17"/>
      <c r="AED85" s="17"/>
      <c r="AEE85" s="17"/>
      <c r="AEF85" s="17"/>
      <c r="AEG85" s="17"/>
      <c r="AEH85" s="17"/>
      <c r="AEI85" s="17"/>
      <c r="AEJ85" s="17"/>
      <c r="AEK85" s="17"/>
      <c r="AEL85" s="17"/>
      <c r="AEM85" s="17"/>
      <c r="AEN85" s="17"/>
      <c r="AEO85" s="17"/>
      <c r="AEP85" s="17"/>
      <c r="AEQ85" s="17"/>
      <c r="AER85" s="17"/>
      <c r="AES85" s="17"/>
      <c r="AET85" s="17"/>
      <c r="AEU85" s="17"/>
      <c r="AEV85" s="17"/>
      <c r="AEW85" s="17"/>
      <c r="AEX85" s="17"/>
      <c r="AEY85" s="17"/>
      <c r="AEZ85" s="17"/>
      <c r="AFA85" s="17"/>
      <c r="AFB85" s="17"/>
      <c r="AFC85" s="17"/>
      <c r="AFD85" s="17"/>
      <c r="AFE85" s="17"/>
      <c r="AFF85" s="17"/>
      <c r="AFG85" s="17"/>
      <c r="AFH85" s="17"/>
      <c r="AFI85" s="17"/>
      <c r="AFJ85" s="17"/>
      <c r="AFK85" s="17"/>
      <c r="AFL85" s="17"/>
      <c r="AFM85" s="17"/>
      <c r="AFN85" s="17"/>
      <c r="AFO85" s="17"/>
      <c r="AFP85" s="17"/>
      <c r="AFQ85" s="17"/>
      <c r="AFR85" s="17"/>
      <c r="AFS85" s="17"/>
      <c r="AFT85" s="17"/>
      <c r="AFU85" s="17"/>
      <c r="AFV85" s="17"/>
      <c r="AFW85" s="17"/>
      <c r="AFX85" s="17"/>
      <c r="AFY85" s="17"/>
      <c r="AFZ85" s="17"/>
      <c r="AGA85" s="17"/>
      <c r="AGB85" s="17"/>
      <c r="AGC85" s="17"/>
      <c r="AGD85" s="17"/>
      <c r="AGE85" s="17"/>
      <c r="AGF85" s="17"/>
      <c r="AGG85" s="17"/>
      <c r="AGH85" s="17"/>
      <c r="AGI85" s="17"/>
      <c r="AGJ85" s="17"/>
      <c r="AGK85" s="17"/>
      <c r="AGL85" s="17"/>
      <c r="AGM85" s="17"/>
      <c r="AGN85" s="17"/>
      <c r="AGO85" s="17"/>
      <c r="AGP85" s="17"/>
      <c r="AGQ85" s="17"/>
      <c r="AGR85" s="17"/>
      <c r="AGS85" s="17"/>
      <c r="AGT85" s="17"/>
      <c r="AGU85" s="17"/>
      <c r="AGV85" s="17"/>
      <c r="AGW85" s="17"/>
      <c r="AGX85" s="17"/>
      <c r="AGY85" s="17"/>
      <c r="AGZ85" s="17"/>
      <c r="AHA85" s="17"/>
      <c r="AHB85" s="17"/>
      <c r="AHC85" s="17"/>
      <c r="AHD85" s="17"/>
      <c r="AHE85" s="17"/>
      <c r="AHF85" s="17"/>
      <c r="AHG85" s="17"/>
      <c r="AHH85" s="17"/>
      <c r="AHI85" s="17"/>
      <c r="AHJ85" s="17"/>
      <c r="AHK85" s="17"/>
      <c r="AHL85" s="17"/>
      <c r="AHM85" s="17"/>
      <c r="AHN85" s="17"/>
      <c r="AHO85" s="17"/>
      <c r="AHP85" s="17"/>
      <c r="AHQ85" s="17"/>
      <c r="AHR85" s="17"/>
      <c r="AHS85" s="17"/>
      <c r="AHT85" s="17"/>
      <c r="AHU85" s="17"/>
      <c r="AHV85" s="17"/>
      <c r="AHW85" s="17"/>
      <c r="AHX85" s="17"/>
      <c r="AHY85" s="17"/>
      <c r="AHZ85" s="17"/>
      <c r="AIA85" s="17"/>
      <c r="AIB85" s="17"/>
      <c r="AIC85" s="17"/>
      <c r="AID85" s="17"/>
      <c r="AIE85" s="17"/>
      <c r="AIF85" s="17"/>
      <c r="AIG85" s="17"/>
      <c r="AIH85" s="17"/>
      <c r="AII85" s="17"/>
      <c r="AIJ85" s="17"/>
      <c r="AIK85" s="17"/>
      <c r="AIL85" s="17"/>
      <c r="AIM85" s="17"/>
      <c r="AIN85" s="17"/>
      <c r="AIO85" s="17"/>
      <c r="AIP85" s="17"/>
      <c r="AIQ85" s="17"/>
      <c r="AIR85" s="17"/>
      <c r="AIS85" s="17"/>
      <c r="AIT85" s="17"/>
      <c r="AIU85" s="17"/>
      <c r="AIV85" s="17"/>
      <c r="AIW85" s="17"/>
      <c r="AIX85" s="17"/>
      <c r="AIY85" s="17"/>
      <c r="AIZ85" s="17"/>
      <c r="AJA85" s="17"/>
      <c r="AJB85" s="17"/>
      <c r="AJC85" s="17"/>
      <c r="AJD85" s="17"/>
      <c r="AJE85" s="17"/>
      <c r="AJF85" s="17"/>
      <c r="AJG85" s="17"/>
      <c r="AJH85" s="17"/>
      <c r="AJI85" s="17"/>
      <c r="AJJ85" s="17"/>
      <c r="AJK85" s="17"/>
      <c r="AJL85" s="17"/>
      <c r="AJM85" s="17"/>
      <c r="AJN85" s="17"/>
      <c r="AJO85" s="17"/>
      <c r="AJP85" s="17"/>
      <c r="AJQ85" s="17"/>
      <c r="AJR85" s="17"/>
      <c r="AJS85" s="17"/>
      <c r="AJT85" s="17"/>
      <c r="AJU85" s="17"/>
      <c r="AJV85" s="17"/>
      <c r="AJW85" s="17"/>
      <c r="AJX85" s="17"/>
      <c r="AJY85" s="17"/>
      <c r="AJZ85" s="17"/>
      <c r="AKA85" s="17"/>
      <c r="AKB85" s="17"/>
      <c r="AKC85" s="17"/>
      <c r="AKD85" s="17"/>
      <c r="AKE85" s="17"/>
      <c r="AKF85" s="17"/>
      <c r="AKG85" s="17"/>
      <c r="AKH85" s="17"/>
      <c r="AKI85" s="17"/>
      <c r="AKJ85" s="17"/>
      <c r="AKK85" s="17"/>
      <c r="AKL85" s="17"/>
      <c r="AKM85" s="17"/>
      <c r="AKN85" s="17"/>
      <c r="AKO85" s="17"/>
      <c r="AKP85" s="17"/>
      <c r="AKQ85" s="17"/>
      <c r="AKR85" s="17"/>
      <c r="AKS85" s="17"/>
      <c r="AKT85" s="17"/>
      <c r="AKU85" s="17"/>
      <c r="AKV85" s="17"/>
      <c r="AKW85" s="17"/>
      <c r="AKX85" s="17"/>
      <c r="AKY85" s="17"/>
      <c r="AKZ85" s="17"/>
      <c r="ALA85" s="17"/>
      <c r="ALB85" s="17"/>
      <c r="ALC85" s="17"/>
      <c r="ALD85" s="17"/>
      <c r="ALE85" s="17"/>
      <c r="ALF85" s="17"/>
      <c r="ALG85" s="17"/>
      <c r="ALH85" s="17"/>
      <c r="ALI85" s="17"/>
      <c r="ALJ85" s="17"/>
      <c r="ALK85" s="17"/>
      <c r="ALL85" s="17"/>
      <c r="ALM85" s="17"/>
      <c r="ALN85" s="17"/>
      <c r="ALO85" s="17"/>
      <c r="ALP85" s="17"/>
      <c r="ALQ85" s="17"/>
      <c r="ALR85" s="17"/>
      <c r="ALS85" s="17"/>
      <c r="ALT85" s="17"/>
      <c r="ALU85" s="17"/>
      <c r="ALV85" s="17"/>
      <c r="ALW85" s="17"/>
      <c r="ALX85" s="17"/>
      <c r="ALY85" s="17"/>
      <c r="ALZ85" s="17"/>
      <c r="AMA85" s="17"/>
      <c r="AMB85" s="17"/>
      <c r="AMC85" s="17"/>
      <c r="AMD85" s="17"/>
      <c r="AME85" s="17"/>
      <c r="AMF85" s="17"/>
      <c r="AMG85" s="17"/>
    </row>
    <row r="86" spans="1:1021">
      <c r="A86" s="17"/>
      <c r="B86" s="19" t="s">
        <v>533</v>
      </c>
      <c r="C86" s="20" t="s">
        <v>31</v>
      </c>
      <c r="D86" s="21"/>
      <c r="E86" s="22"/>
      <c r="F86" s="21">
        <v>29.95</v>
      </c>
      <c r="G86" s="22">
        <v>0.3</v>
      </c>
      <c r="H86" s="21"/>
      <c r="I86" s="22"/>
      <c r="J86" s="21"/>
      <c r="K86" s="25">
        <f>F86*G86</f>
        <v>8.9849999999999994</v>
      </c>
      <c r="L86" s="26">
        <f t="shared" ref="L86:L89" si="16">K86</f>
        <v>8.9849999999999994</v>
      </c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7"/>
      <c r="II86" s="17"/>
      <c r="IJ86" s="17"/>
      <c r="IK86" s="17"/>
      <c r="IL86" s="17"/>
      <c r="IM86" s="17"/>
      <c r="IN86" s="17"/>
      <c r="IO86" s="17"/>
      <c r="IP86" s="17"/>
      <c r="IQ86" s="17"/>
      <c r="IR86" s="17"/>
      <c r="IS86" s="17"/>
      <c r="IT86" s="17"/>
      <c r="IU86" s="17"/>
      <c r="IV86" s="17"/>
      <c r="IW86" s="17"/>
      <c r="IX86" s="17"/>
      <c r="IY86" s="17"/>
      <c r="IZ86" s="17"/>
      <c r="JA86" s="17"/>
      <c r="JB86" s="17"/>
      <c r="JC86" s="17"/>
      <c r="JD86" s="17"/>
      <c r="JE86" s="17"/>
      <c r="JF86" s="17"/>
      <c r="JG86" s="17"/>
      <c r="JH86" s="17"/>
      <c r="JI86" s="17"/>
      <c r="JJ86" s="17"/>
      <c r="JK86" s="17"/>
      <c r="JL86" s="17"/>
      <c r="JM86" s="17"/>
      <c r="JN86" s="17"/>
      <c r="JO86" s="17"/>
      <c r="JP86" s="17"/>
      <c r="JQ86" s="17"/>
      <c r="JR86" s="17"/>
      <c r="JS86" s="17"/>
      <c r="JT86" s="17"/>
      <c r="JU86" s="17"/>
      <c r="JV86" s="17"/>
      <c r="JW86" s="17"/>
      <c r="JX86" s="17"/>
      <c r="JY86" s="17"/>
      <c r="JZ86" s="17"/>
      <c r="KA86" s="17"/>
      <c r="KB86" s="17"/>
      <c r="KC86" s="17"/>
      <c r="KD86" s="17"/>
      <c r="KE86" s="17"/>
      <c r="KF86" s="17"/>
      <c r="KG86" s="17"/>
      <c r="KH86" s="17"/>
      <c r="KI86" s="17"/>
      <c r="KJ86" s="17"/>
      <c r="KK86" s="17"/>
      <c r="KL86" s="17"/>
      <c r="KM86" s="17"/>
      <c r="KN86" s="17"/>
      <c r="KO86" s="17"/>
      <c r="KP86" s="17"/>
      <c r="KQ86" s="17"/>
      <c r="KR86" s="17"/>
      <c r="KS86" s="17"/>
      <c r="KT86" s="17"/>
      <c r="KU86" s="17"/>
      <c r="KV86" s="17"/>
      <c r="KW86" s="17"/>
      <c r="KX86" s="17"/>
      <c r="KY86" s="17"/>
      <c r="KZ86" s="17"/>
      <c r="LA86" s="17"/>
      <c r="LB86" s="17"/>
      <c r="LC86" s="17"/>
      <c r="LD86" s="17"/>
      <c r="LE86" s="17"/>
      <c r="LF86" s="17"/>
      <c r="LG86" s="17"/>
      <c r="LH86" s="17"/>
      <c r="LI86" s="17"/>
      <c r="LJ86" s="17"/>
      <c r="LK86" s="17"/>
      <c r="LL86" s="17"/>
      <c r="LM86" s="17"/>
      <c r="LN86" s="17"/>
      <c r="LO86" s="17"/>
      <c r="LP86" s="17"/>
      <c r="LQ86" s="17"/>
      <c r="LR86" s="17"/>
      <c r="LS86" s="17"/>
      <c r="LT86" s="17"/>
      <c r="LU86" s="17"/>
      <c r="LV86" s="17"/>
      <c r="LW86" s="17"/>
      <c r="LX86" s="17"/>
      <c r="LY86" s="17"/>
      <c r="LZ86" s="17"/>
      <c r="MA86" s="17"/>
      <c r="MB86" s="17"/>
      <c r="MC86" s="17"/>
      <c r="MD86" s="17"/>
      <c r="ME86" s="17"/>
      <c r="MF86" s="17"/>
      <c r="MG86" s="17"/>
      <c r="MH86" s="17"/>
      <c r="MI86" s="17"/>
      <c r="MJ86" s="17"/>
      <c r="MK86" s="17"/>
      <c r="ML86" s="17"/>
      <c r="MM86" s="17"/>
      <c r="MN86" s="17"/>
      <c r="MO86" s="17"/>
      <c r="MP86" s="17"/>
      <c r="MQ86" s="17"/>
      <c r="MR86" s="17"/>
      <c r="MS86" s="17"/>
      <c r="MT86" s="17"/>
      <c r="MU86" s="17"/>
      <c r="MV86" s="17"/>
      <c r="MW86" s="17"/>
      <c r="MX86" s="17"/>
      <c r="MY86" s="17"/>
      <c r="MZ86" s="17"/>
      <c r="NA86" s="17"/>
      <c r="NB86" s="17"/>
      <c r="NC86" s="17"/>
      <c r="ND86" s="17"/>
      <c r="NE86" s="17"/>
      <c r="NF86" s="17"/>
      <c r="NG86" s="17"/>
      <c r="NH86" s="17"/>
      <c r="NI86" s="17"/>
      <c r="NJ86" s="17"/>
      <c r="NK86" s="17"/>
      <c r="NL86" s="17"/>
      <c r="NM86" s="17"/>
      <c r="NN86" s="17"/>
      <c r="NO86" s="17"/>
      <c r="NP86" s="17"/>
      <c r="NQ86" s="17"/>
      <c r="NR86" s="17"/>
      <c r="NS86" s="17"/>
      <c r="NT86" s="17"/>
      <c r="NU86" s="17"/>
      <c r="NV86" s="17"/>
      <c r="NW86" s="17"/>
      <c r="NX86" s="17"/>
      <c r="NY86" s="17"/>
      <c r="NZ86" s="17"/>
      <c r="OA86" s="17"/>
      <c r="OB86" s="17"/>
      <c r="OC86" s="17"/>
      <c r="OD86" s="17"/>
      <c r="OE86" s="17"/>
      <c r="OF86" s="17"/>
      <c r="OG86" s="17"/>
      <c r="OH86" s="17"/>
      <c r="OI86" s="17"/>
      <c r="OJ86" s="17"/>
      <c r="OK86" s="17"/>
      <c r="OL86" s="17"/>
      <c r="OM86" s="17"/>
      <c r="ON86" s="17"/>
      <c r="OO86" s="17"/>
      <c r="OP86" s="17"/>
      <c r="OQ86" s="17"/>
      <c r="OR86" s="17"/>
      <c r="OS86" s="17"/>
      <c r="OT86" s="17"/>
      <c r="OU86" s="17"/>
      <c r="OV86" s="17"/>
      <c r="OW86" s="17"/>
      <c r="OX86" s="17"/>
      <c r="OY86" s="17"/>
      <c r="OZ86" s="17"/>
      <c r="PA86" s="17"/>
      <c r="PB86" s="17"/>
      <c r="PC86" s="17"/>
      <c r="PD86" s="17"/>
      <c r="PE86" s="17"/>
      <c r="PF86" s="17"/>
      <c r="PG86" s="17"/>
      <c r="PH86" s="17"/>
      <c r="PI86" s="17"/>
      <c r="PJ86" s="17"/>
      <c r="PK86" s="17"/>
      <c r="PL86" s="17"/>
      <c r="PM86" s="17"/>
      <c r="PN86" s="17"/>
      <c r="PO86" s="17"/>
      <c r="PP86" s="17"/>
      <c r="PQ86" s="17"/>
      <c r="PR86" s="17"/>
      <c r="PS86" s="17"/>
      <c r="PT86" s="17"/>
      <c r="PU86" s="17"/>
      <c r="PV86" s="17"/>
      <c r="PW86" s="17"/>
      <c r="PX86" s="17"/>
      <c r="PY86" s="17"/>
      <c r="PZ86" s="17"/>
      <c r="QA86" s="17"/>
      <c r="QB86" s="17"/>
      <c r="QC86" s="17"/>
      <c r="QD86" s="17"/>
      <c r="QE86" s="17"/>
      <c r="QF86" s="17"/>
      <c r="QG86" s="17"/>
      <c r="QH86" s="17"/>
      <c r="QI86" s="17"/>
      <c r="QJ86" s="17"/>
      <c r="QK86" s="17"/>
      <c r="QL86" s="17"/>
      <c r="QM86" s="17"/>
      <c r="QN86" s="17"/>
      <c r="QO86" s="17"/>
      <c r="QP86" s="17"/>
      <c r="QQ86" s="17"/>
      <c r="QR86" s="17"/>
      <c r="QS86" s="17"/>
      <c r="QT86" s="17"/>
      <c r="QU86" s="17"/>
      <c r="QV86" s="17"/>
      <c r="QW86" s="17"/>
      <c r="QX86" s="17"/>
      <c r="QY86" s="17"/>
      <c r="QZ86" s="17"/>
      <c r="RA86" s="17"/>
      <c r="RB86" s="17"/>
      <c r="RC86" s="17"/>
      <c r="RD86" s="17"/>
      <c r="RE86" s="17"/>
      <c r="RF86" s="17"/>
      <c r="RG86" s="17"/>
      <c r="RH86" s="17"/>
      <c r="RI86" s="17"/>
      <c r="RJ86" s="17"/>
      <c r="RK86" s="17"/>
      <c r="RL86" s="17"/>
      <c r="RM86" s="17"/>
      <c r="RN86" s="17"/>
      <c r="RO86" s="17"/>
      <c r="RP86" s="17"/>
      <c r="RQ86" s="17"/>
      <c r="RR86" s="17"/>
      <c r="RS86" s="17"/>
      <c r="RT86" s="17"/>
      <c r="RU86" s="17"/>
      <c r="RV86" s="17"/>
      <c r="RW86" s="17"/>
      <c r="RX86" s="17"/>
      <c r="RY86" s="17"/>
      <c r="RZ86" s="17"/>
      <c r="SA86" s="17"/>
      <c r="SB86" s="17"/>
      <c r="SC86" s="17"/>
      <c r="SD86" s="17"/>
      <c r="SE86" s="17"/>
      <c r="SF86" s="17"/>
      <c r="SG86" s="17"/>
      <c r="SH86" s="17"/>
      <c r="SI86" s="17"/>
      <c r="SJ86" s="17"/>
      <c r="SK86" s="17"/>
      <c r="SL86" s="17"/>
      <c r="SM86" s="17"/>
      <c r="SN86" s="17"/>
      <c r="SO86" s="17"/>
      <c r="SP86" s="17"/>
      <c r="SQ86" s="17"/>
      <c r="SR86" s="17"/>
      <c r="SS86" s="17"/>
      <c r="ST86" s="17"/>
      <c r="SU86" s="17"/>
      <c r="SV86" s="17"/>
      <c r="SW86" s="17"/>
      <c r="SX86" s="17"/>
      <c r="SY86" s="17"/>
      <c r="SZ86" s="17"/>
      <c r="TA86" s="17"/>
      <c r="TB86" s="17"/>
      <c r="TC86" s="17"/>
      <c r="TD86" s="17"/>
      <c r="TE86" s="17"/>
      <c r="TF86" s="17"/>
      <c r="TG86" s="17"/>
      <c r="TH86" s="17"/>
      <c r="TI86" s="17"/>
      <c r="TJ86" s="17"/>
      <c r="TK86" s="17"/>
      <c r="TL86" s="17"/>
      <c r="TM86" s="17"/>
      <c r="TN86" s="17"/>
      <c r="TO86" s="17"/>
      <c r="TP86" s="17"/>
      <c r="TQ86" s="17"/>
      <c r="TR86" s="17"/>
      <c r="TS86" s="17"/>
      <c r="TT86" s="17"/>
      <c r="TU86" s="17"/>
      <c r="TV86" s="17"/>
      <c r="TW86" s="17"/>
      <c r="TX86" s="17"/>
      <c r="TY86" s="17"/>
      <c r="TZ86" s="17"/>
      <c r="UA86" s="17"/>
      <c r="UB86" s="17"/>
      <c r="UC86" s="17"/>
      <c r="UD86" s="17"/>
      <c r="UE86" s="17"/>
      <c r="UF86" s="17"/>
      <c r="UG86" s="17"/>
      <c r="UH86" s="17"/>
      <c r="UI86" s="17"/>
      <c r="UJ86" s="17"/>
      <c r="UK86" s="17"/>
      <c r="UL86" s="17"/>
      <c r="UM86" s="17"/>
      <c r="UN86" s="17"/>
      <c r="UO86" s="17"/>
      <c r="UP86" s="17"/>
      <c r="UQ86" s="17"/>
      <c r="UR86" s="17"/>
      <c r="US86" s="17"/>
      <c r="UT86" s="17"/>
      <c r="UU86" s="17"/>
      <c r="UV86" s="17"/>
      <c r="UW86" s="17"/>
      <c r="UX86" s="17"/>
      <c r="UY86" s="17"/>
      <c r="UZ86" s="17"/>
      <c r="VA86" s="17"/>
      <c r="VB86" s="17"/>
      <c r="VC86" s="17"/>
      <c r="VD86" s="17"/>
      <c r="VE86" s="17"/>
      <c r="VF86" s="17"/>
      <c r="VG86" s="17"/>
      <c r="VH86" s="17"/>
      <c r="VI86" s="17"/>
      <c r="VJ86" s="17"/>
      <c r="VK86" s="17"/>
      <c r="VL86" s="17"/>
      <c r="VM86" s="17"/>
      <c r="VN86" s="17"/>
      <c r="VO86" s="17"/>
      <c r="VP86" s="17"/>
      <c r="VQ86" s="17"/>
      <c r="VR86" s="17"/>
      <c r="VS86" s="17"/>
      <c r="VT86" s="17"/>
      <c r="VU86" s="17"/>
      <c r="VV86" s="17"/>
      <c r="VW86" s="17"/>
      <c r="VX86" s="17"/>
      <c r="VY86" s="17"/>
      <c r="VZ86" s="17"/>
      <c r="WA86" s="17"/>
      <c r="WB86" s="17"/>
      <c r="WC86" s="17"/>
      <c r="WD86" s="17"/>
      <c r="WE86" s="17"/>
      <c r="WF86" s="17"/>
      <c r="WG86" s="17"/>
      <c r="WH86" s="17"/>
      <c r="WI86" s="17"/>
      <c r="WJ86" s="17"/>
      <c r="WK86" s="17"/>
      <c r="WL86" s="17"/>
      <c r="WM86" s="17"/>
      <c r="WN86" s="17"/>
      <c r="WO86" s="17"/>
      <c r="WP86" s="17"/>
      <c r="WQ86" s="17"/>
      <c r="WR86" s="17"/>
      <c r="WS86" s="17"/>
      <c r="WT86" s="17"/>
      <c r="WU86" s="17"/>
      <c r="WV86" s="17"/>
      <c r="WW86" s="17"/>
      <c r="WX86" s="17"/>
      <c r="WY86" s="17"/>
      <c r="WZ86" s="17"/>
      <c r="XA86" s="17"/>
      <c r="XB86" s="17"/>
      <c r="XC86" s="17"/>
      <c r="XD86" s="17"/>
      <c r="XE86" s="17"/>
      <c r="XF86" s="17"/>
      <c r="XG86" s="17"/>
      <c r="XH86" s="17"/>
      <c r="XI86" s="17"/>
      <c r="XJ86" s="17"/>
      <c r="XK86" s="17"/>
      <c r="XL86" s="17"/>
      <c r="XM86" s="17"/>
      <c r="XN86" s="17"/>
      <c r="XO86" s="17"/>
      <c r="XP86" s="17"/>
      <c r="XQ86" s="17"/>
      <c r="XR86" s="17"/>
      <c r="XS86" s="17"/>
      <c r="XT86" s="17"/>
      <c r="XU86" s="17"/>
      <c r="XV86" s="17"/>
      <c r="XW86" s="17"/>
      <c r="XX86" s="17"/>
      <c r="XY86" s="17"/>
      <c r="XZ86" s="17"/>
      <c r="YA86" s="17"/>
      <c r="YB86" s="17"/>
      <c r="YC86" s="17"/>
      <c r="YD86" s="17"/>
      <c r="YE86" s="17"/>
      <c r="YF86" s="17"/>
      <c r="YG86" s="17"/>
      <c r="YH86" s="17"/>
      <c r="YI86" s="17"/>
      <c r="YJ86" s="17"/>
      <c r="YK86" s="17"/>
      <c r="YL86" s="17"/>
      <c r="YM86" s="17"/>
      <c r="YN86" s="17"/>
      <c r="YO86" s="17"/>
      <c r="YP86" s="17"/>
      <c r="YQ86" s="17"/>
      <c r="YR86" s="17"/>
      <c r="YS86" s="17"/>
      <c r="YT86" s="17"/>
      <c r="YU86" s="17"/>
      <c r="YV86" s="17"/>
      <c r="YW86" s="17"/>
      <c r="YX86" s="17"/>
      <c r="YY86" s="17"/>
      <c r="YZ86" s="17"/>
      <c r="ZA86" s="17"/>
      <c r="ZB86" s="17"/>
      <c r="ZC86" s="17"/>
      <c r="ZD86" s="17"/>
      <c r="ZE86" s="17"/>
      <c r="ZF86" s="17"/>
      <c r="ZG86" s="17"/>
      <c r="ZH86" s="17"/>
      <c r="ZI86" s="17"/>
      <c r="ZJ86" s="17"/>
      <c r="ZK86" s="17"/>
      <c r="ZL86" s="17"/>
      <c r="ZM86" s="17"/>
      <c r="ZN86" s="17"/>
      <c r="ZO86" s="17"/>
      <c r="ZP86" s="17"/>
      <c r="ZQ86" s="17"/>
      <c r="ZR86" s="17"/>
      <c r="ZS86" s="17"/>
      <c r="ZT86" s="17"/>
      <c r="ZU86" s="17"/>
      <c r="ZV86" s="17"/>
      <c r="ZW86" s="17"/>
      <c r="ZX86" s="17"/>
      <c r="ZY86" s="17"/>
      <c r="ZZ86" s="17"/>
      <c r="AAA86" s="17"/>
      <c r="AAB86" s="17"/>
      <c r="AAC86" s="17"/>
      <c r="AAD86" s="17"/>
      <c r="AAE86" s="17"/>
      <c r="AAF86" s="17"/>
      <c r="AAG86" s="17"/>
      <c r="AAH86" s="17"/>
      <c r="AAI86" s="17"/>
      <c r="AAJ86" s="17"/>
      <c r="AAK86" s="17"/>
      <c r="AAL86" s="17"/>
      <c r="AAM86" s="17"/>
      <c r="AAN86" s="17"/>
      <c r="AAO86" s="17"/>
      <c r="AAP86" s="17"/>
      <c r="AAQ86" s="17"/>
      <c r="AAR86" s="17"/>
      <c r="AAS86" s="17"/>
      <c r="AAT86" s="17"/>
      <c r="AAU86" s="17"/>
      <c r="AAV86" s="17"/>
      <c r="AAW86" s="17"/>
      <c r="AAX86" s="17"/>
      <c r="AAY86" s="17"/>
      <c r="AAZ86" s="17"/>
      <c r="ABA86" s="17"/>
      <c r="ABB86" s="17"/>
      <c r="ABC86" s="17"/>
      <c r="ABD86" s="17"/>
      <c r="ABE86" s="17"/>
      <c r="ABF86" s="17"/>
      <c r="ABG86" s="17"/>
      <c r="ABH86" s="17"/>
      <c r="ABI86" s="17"/>
      <c r="ABJ86" s="17"/>
      <c r="ABK86" s="17"/>
      <c r="ABL86" s="17"/>
      <c r="ABM86" s="17"/>
      <c r="ABN86" s="17"/>
      <c r="ABO86" s="17"/>
      <c r="ABP86" s="17"/>
      <c r="ABQ86" s="17"/>
      <c r="ABR86" s="17"/>
      <c r="ABS86" s="17"/>
      <c r="ABT86" s="17"/>
      <c r="ABU86" s="17"/>
      <c r="ABV86" s="17"/>
      <c r="ABW86" s="17"/>
      <c r="ABX86" s="17"/>
      <c r="ABY86" s="17"/>
      <c r="ABZ86" s="17"/>
      <c r="ACA86" s="17"/>
      <c r="ACB86" s="17"/>
      <c r="ACC86" s="17"/>
      <c r="ACD86" s="17"/>
      <c r="ACE86" s="17"/>
      <c r="ACF86" s="17"/>
      <c r="ACG86" s="17"/>
      <c r="ACH86" s="17"/>
      <c r="ACI86" s="17"/>
      <c r="ACJ86" s="17"/>
      <c r="ACK86" s="17"/>
      <c r="ACL86" s="17"/>
      <c r="ACM86" s="17"/>
      <c r="ACN86" s="17"/>
      <c r="ACO86" s="17"/>
      <c r="ACP86" s="17"/>
      <c r="ACQ86" s="17"/>
      <c r="ACR86" s="17"/>
      <c r="ACS86" s="17"/>
      <c r="ACT86" s="17"/>
      <c r="ACU86" s="17"/>
      <c r="ACV86" s="17"/>
      <c r="ACW86" s="17"/>
      <c r="ACX86" s="17"/>
      <c r="ACY86" s="17"/>
      <c r="ACZ86" s="17"/>
      <c r="ADA86" s="17"/>
      <c r="ADB86" s="17"/>
      <c r="ADC86" s="17"/>
      <c r="ADD86" s="17"/>
      <c r="ADE86" s="17"/>
      <c r="ADF86" s="17"/>
      <c r="ADG86" s="17"/>
      <c r="ADH86" s="17"/>
      <c r="ADI86" s="17"/>
      <c r="ADJ86" s="17"/>
      <c r="ADK86" s="17"/>
      <c r="ADL86" s="17"/>
      <c r="ADM86" s="17"/>
      <c r="ADN86" s="17"/>
      <c r="ADO86" s="17"/>
      <c r="ADP86" s="17"/>
      <c r="ADQ86" s="17"/>
      <c r="ADR86" s="17"/>
      <c r="ADS86" s="17"/>
      <c r="ADT86" s="17"/>
      <c r="ADU86" s="17"/>
      <c r="ADV86" s="17"/>
      <c r="ADW86" s="17"/>
      <c r="ADX86" s="17"/>
      <c r="ADY86" s="17"/>
      <c r="ADZ86" s="17"/>
      <c r="AEA86" s="17"/>
      <c r="AEB86" s="17"/>
      <c r="AEC86" s="17"/>
      <c r="AED86" s="17"/>
      <c r="AEE86" s="17"/>
      <c r="AEF86" s="17"/>
      <c r="AEG86" s="17"/>
      <c r="AEH86" s="17"/>
      <c r="AEI86" s="17"/>
      <c r="AEJ86" s="17"/>
      <c r="AEK86" s="17"/>
      <c r="AEL86" s="17"/>
      <c r="AEM86" s="17"/>
      <c r="AEN86" s="17"/>
      <c r="AEO86" s="17"/>
      <c r="AEP86" s="17"/>
      <c r="AEQ86" s="17"/>
      <c r="AER86" s="17"/>
      <c r="AES86" s="17"/>
      <c r="AET86" s="17"/>
      <c r="AEU86" s="17"/>
      <c r="AEV86" s="17"/>
      <c r="AEW86" s="17"/>
      <c r="AEX86" s="17"/>
      <c r="AEY86" s="17"/>
      <c r="AEZ86" s="17"/>
      <c r="AFA86" s="17"/>
      <c r="AFB86" s="17"/>
      <c r="AFC86" s="17"/>
      <c r="AFD86" s="17"/>
      <c r="AFE86" s="17"/>
      <c r="AFF86" s="17"/>
      <c r="AFG86" s="17"/>
      <c r="AFH86" s="17"/>
      <c r="AFI86" s="17"/>
      <c r="AFJ86" s="17"/>
      <c r="AFK86" s="17"/>
      <c r="AFL86" s="17"/>
      <c r="AFM86" s="17"/>
      <c r="AFN86" s="17"/>
      <c r="AFO86" s="17"/>
      <c r="AFP86" s="17"/>
      <c r="AFQ86" s="17"/>
      <c r="AFR86" s="17"/>
      <c r="AFS86" s="17"/>
      <c r="AFT86" s="17"/>
      <c r="AFU86" s="17"/>
      <c r="AFV86" s="17"/>
      <c r="AFW86" s="17"/>
      <c r="AFX86" s="17"/>
      <c r="AFY86" s="17"/>
      <c r="AFZ86" s="17"/>
      <c r="AGA86" s="17"/>
      <c r="AGB86" s="17"/>
      <c r="AGC86" s="17"/>
      <c r="AGD86" s="17"/>
      <c r="AGE86" s="17"/>
      <c r="AGF86" s="17"/>
      <c r="AGG86" s="17"/>
      <c r="AGH86" s="17"/>
      <c r="AGI86" s="17"/>
      <c r="AGJ86" s="17"/>
      <c r="AGK86" s="17"/>
      <c r="AGL86" s="17"/>
      <c r="AGM86" s="17"/>
      <c r="AGN86" s="17"/>
      <c r="AGO86" s="17"/>
      <c r="AGP86" s="17"/>
      <c r="AGQ86" s="17"/>
      <c r="AGR86" s="17"/>
      <c r="AGS86" s="17"/>
      <c r="AGT86" s="17"/>
      <c r="AGU86" s="17"/>
      <c r="AGV86" s="17"/>
      <c r="AGW86" s="17"/>
      <c r="AGX86" s="17"/>
      <c r="AGY86" s="17"/>
      <c r="AGZ86" s="17"/>
      <c r="AHA86" s="17"/>
      <c r="AHB86" s="17"/>
      <c r="AHC86" s="17"/>
      <c r="AHD86" s="17"/>
      <c r="AHE86" s="17"/>
      <c r="AHF86" s="17"/>
      <c r="AHG86" s="17"/>
      <c r="AHH86" s="17"/>
      <c r="AHI86" s="17"/>
      <c r="AHJ86" s="17"/>
      <c r="AHK86" s="17"/>
      <c r="AHL86" s="17"/>
      <c r="AHM86" s="17"/>
      <c r="AHN86" s="17"/>
      <c r="AHO86" s="17"/>
      <c r="AHP86" s="17"/>
      <c r="AHQ86" s="17"/>
      <c r="AHR86" s="17"/>
      <c r="AHS86" s="17"/>
      <c r="AHT86" s="17"/>
      <c r="AHU86" s="17"/>
      <c r="AHV86" s="17"/>
      <c r="AHW86" s="17"/>
      <c r="AHX86" s="17"/>
      <c r="AHY86" s="17"/>
      <c r="AHZ86" s="17"/>
      <c r="AIA86" s="17"/>
      <c r="AIB86" s="17"/>
      <c r="AIC86" s="17"/>
      <c r="AID86" s="17"/>
      <c r="AIE86" s="17"/>
      <c r="AIF86" s="17"/>
      <c r="AIG86" s="17"/>
      <c r="AIH86" s="17"/>
      <c r="AII86" s="17"/>
      <c r="AIJ86" s="17"/>
      <c r="AIK86" s="17"/>
      <c r="AIL86" s="17"/>
      <c r="AIM86" s="17"/>
      <c r="AIN86" s="17"/>
      <c r="AIO86" s="17"/>
      <c r="AIP86" s="17"/>
      <c r="AIQ86" s="17"/>
      <c r="AIR86" s="17"/>
      <c r="AIS86" s="17"/>
      <c r="AIT86" s="17"/>
      <c r="AIU86" s="17"/>
      <c r="AIV86" s="17"/>
      <c r="AIW86" s="17"/>
      <c r="AIX86" s="17"/>
      <c r="AIY86" s="17"/>
      <c r="AIZ86" s="17"/>
      <c r="AJA86" s="17"/>
      <c r="AJB86" s="17"/>
      <c r="AJC86" s="17"/>
      <c r="AJD86" s="17"/>
      <c r="AJE86" s="17"/>
      <c r="AJF86" s="17"/>
      <c r="AJG86" s="17"/>
      <c r="AJH86" s="17"/>
      <c r="AJI86" s="17"/>
      <c r="AJJ86" s="17"/>
      <c r="AJK86" s="17"/>
      <c r="AJL86" s="17"/>
      <c r="AJM86" s="17"/>
      <c r="AJN86" s="17"/>
      <c r="AJO86" s="17"/>
      <c r="AJP86" s="17"/>
      <c r="AJQ86" s="17"/>
      <c r="AJR86" s="17"/>
      <c r="AJS86" s="17"/>
      <c r="AJT86" s="17"/>
      <c r="AJU86" s="17"/>
      <c r="AJV86" s="17"/>
      <c r="AJW86" s="17"/>
      <c r="AJX86" s="17"/>
      <c r="AJY86" s="17"/>
      <c r="AJZ86" s="17"/>
      <c r="AKA86" s="17"/>
      <c r="AKB86" s="17"/>
      <c r="AKC86" s="17"/>
      <c r="AKD86" s="17"/>
      <c r="AKE86" s="17"/>
      <c r="AKF86" s="17"/>
      <c r="AKG86" s="17"/>
      <c r="AKH86" s="17"/>
      <c r="AKI86" s="17"/>
      <c r="AKJ86" s="17"/>
      <c r="AKK86" s="17"/>
      <c r="AKL86" s="17"/>
      <c r="AKM86" s="17"/>
      <c r="AKN86" s="17"/>
      <c r="AKO86" s="17"/>
      <c r="AKP86" s="17"/>
      <c r="AKQ86" s="17"/>
      <c r="AKR86" s="17"/>
      <c r="AKS86" s="17"/>
      <c r="AKT86" s="17"/>
      <c r="AKU86" s="17"/>
      <c r="AKV86" s="17"/>
      <c r="AKW86" s="17"/>
      <c r="AKX86" s="17"/>
      <c r="AKY86" s="17"/>
      <c r="AKZ86" s="17"/>
      <c r="ALA86" s="17"/>
      <c r="ALB86" s="17"/>
      <c r="ALC86" s="17"/>
      <c r="ALD86" s="17"/>
      <c r="ALE86" s="17"/>
      <c r="ALF86" s="17"/>
      <c r="ALG86" s="17"/>
      <c r="ALH86" s="17"/>
      <c r="ALI86" s="17"/>
      <c r="ALJ86" s="17"/>
      <c r="ALK86" s="17"/>
      <c r="ALL86" s="17"/>
      <c r="ALM86" s="17"/>
      <c r="ALN86" s="17"/>
      <c r="ALO86" s="17"/>
      <c r="ALP86" s="17"/>
      <c r="ALQ86" s="17"/>
      <c r="ALR86" s="17"/>
      <c r="ALS86" s="17"/>
      <c r="ALT86" s="17"/>
      <c r="ALU86" s="17"/>
      <c r="ALV86" s="17"/>
      <c r="ALW86" s="17"/>
      <c r="ALX86" s="17"/>
      <c r="ALY86" s="17"/>
      <c r="ALZ86" s="17"/>
      <c r="AMA86" s="17"/>
      <c r="AMB86" s="17"/>
      <c r="AMC86" s="17"/>
      <c r="AMD86" s="17"/>
      <c r="AME86" s="17"/>
      <c r="AMF86" s="17"/>
      <c r="AMG86" s="17"/>
    </row>
    <row r="87" spans="1:1021">
      <c r="A87" s="17"/>
      <c r="B87" s="19" t="s">
        <v>534</v>
      </c>
      <c r="C87" s="20" t="s">
        <v>31</v>
      </c>
      <c r="D87" s="21"/>
      <c r="E87" s="22"/>
      <c r="F87" s="21">
        <v>29.95</v>
      </c>
      <c r="G87" s="22">
        <v>0.3</v>
      </c>
      <c r="H87" s="21"/>
      <c r="I87" s="22"/>
      <c r="J87" s="21"/>
      <c r="K87" s="25">
        <f>F87*G87</f>
        <v>8.9849999999999994</v>
      </c>
      <c r="L87" s="26">
        <f t="shared" si="16"/>
        <v>8.9849999999999994</v>
      </c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  <c r="IE87" s="17"/>
      <c r="IF87" s="17"/>
      <c r="IG87" s="17"/>
      <c r="IH87" s="17"/>
      <c r="II87" s="17"/>
      <c r="IJ87" s="17"/>
      <c r="IK87" s="17"/>
      <c r="IL87" s="17"/>
      <c r="IM87" s="17"/>
      <c r="IN87" s="17"/>
      <c r="IO87" s="17"/>
      <c r="IP87" s="17"/>
      <c r="IQ87" s="17"/>
      <c r="IR87" s="17"/>
      <c r="IS87" s="17"/>
      <c r="IT87" s="17"/>
      <c r="IU87" s="17"/>
      <c r="IV87" s="17"/>
      <c r="IW87" s="17"/>
      <c r="IX87" s="17"/>
      <c r="IY87" s="17"/>
      <c r="IZ87" s="17"/>
      <c r="JA87" s="17"/>
      <c r="JB87" s="17"/>
      <c r="JC87" s="17"/>
      <c r="JD87" s="17"/>
      <c r="JE87" s="17"/>
      <c r="JF87" s="17"/>
      <c r="JG87" s="17"/>
      <c r="JH87" s="17"/>
      <c r="JI87" s="17"/>
      <c r="JJ87" s="17"/>
      <c r="JK87" s="17"/>
      <c r="JL87" s="17"/>
      <c r="JM87" s="17"/>
      <c r="JN87" s="17"/>
      <c r="JO87" s="17"/>
      <c r="JP87" s="17"/>
      <c r="JQ87" s="17"/>
      <c r="JR87" s="17"/>
      <c r="JS87" s="17"/>
      <c r="JT87" s="17"/>
      <c r="JU87" s="17"/>
      <c r="JV87" s="17"/>
      <c r="JW87" s="17"/>
      <c r="JX87" s="17"/>
      <c r="JY87" s="17"/>
      <c r="JZ87" s="17"/>
      <c r="KA87" s="17"/>
      <c r="KB87" s="17"/>
      <c r="KC87" s="17"/>
      <c r="KD87" s="17"/>
      <c r="KE87" s="17"/>
      <c r="KF87" s="17"/>
      <c r="KG87" s="17"/>
      <c r="KH87" s="17"/>
      <c r="KI87" s="17"/>
      <c r="KJ87" s="17"/>
      <c r="KK87" s="17"/>
      <c r="KL87" s="17"/>
      <c r="KM87" s="17"/>
      <c r="KN87" s="17"/>
      <c r="KO87" s="17"/>
      <c r="KP87" s="17"/>
      <c r="KQ87" s="17"/>
      <c r="KR87" s="17"/>
      <c r="KS87" s="17"/>
      <c r="KT87" s="17"/>
      <c r="KU87" s="17"/>
      <c r="KV87" s="17"/>
      <c r="KW87" s="17"/>
      <c r="KX87" s="17"/>
      <c r="KY87" s="17"/>
      <c r="KZ87" s="17"/>
      <c r="LA87" s="17"/>
      <c r="LB87" s="17"/>
      <c r="LC87" s="17"/>
      <c r="LD87" s="17"/>
      <c r="LE87" s="17"/>
      <c r="LF87" s="17"/>
      <c r="LG87" s="17"/>
      <c r="LH87" s="17"/>
      <c r="LI87" s="17"/>
      <c r="LJ87" s="17"/>
      <c r="LK87" s="17"/>
      <c r="LL87" s="17"/>
      <c r="LM87" s="17"/>
      <c r="LN87" s="17"/>
      <c r="LO87" s="17"/>
      <c r="LP87" s="17"/>
      <c r="LQ87" s="17"/>
      <c r="LR87" s="17"/>
      <c r="LS87" s="17"/>
      <c r="LT87" s="17"/>
      <c r="LU87" s="17"/>
      <c r="LV87" s="17"/>
      <c r="LW87" s="17"/>
      <c r="LX87" s="17"/>
      <c r="LY87" s="17"/>
      <c r="LZ87" s="17"/>
      <c r="MA87" s="17"/>
      <c r="MB87" s="17"/>
      <c r="MC87" s="17"/>
      <c r="MD87" s="17"/>
      <c r="ME87" s="17"/>
      <c r="MF87" s="17"/>
      <c r="MG87" s="17"/>
      <c r="MH87" s="17"/>
      <c r="MI87" s="17"/>
      <c r="MJ87" s="17"/>
      <c r="MK87" s="17"/>
      <c r="ML87" s="17"/>
      <c r="MM87" s="17"/>
      <c r="MN87" s="17"/>
      <c r="MO87" s="17"/>
      <c r="MP87" s="17"/>
      <c r="MQ87" s="17"/>
      <c r="MR87" s="17"/>
      <c r="MS87" s="17"/>
      <c r="MT87" s="17"/>
      <c r="MU87" s="17"/>
      <c r="MV87" s="17"/>
      <c r="MW87" s="17"/>
      <c r="MX87" s="17"/>
      <c r="MY87" s="17"/>
      <c r="MZ87" s="17"/>
      <c r="NA87" s="17"/>
      <c r="NB87" s="17"/>
      <c r="NC87" s="17"/>
      <c r="ND87" s="17"/>
      <c r="NE87" s="17"/>
      <c r="NF87" s="17"/>
      <c r="NG87" s="17"/>
      <c r="NH87" s="17"/>
      <c r="NI87" s="17"/>
      <c r="NJ87" s="17"/>
      <c r="NK87" s="17"/>
      <c r="NL87" s="17"/>
      <c r="NM87" s="17"/>
      <c r="NN87" s="17"/>
      <c r="NO87" s="17"/>
      <c r="NP87" s="17"/>
      <c r="NQ87" s="17"/>
      <c r="NR87" s="17"/>
      <c r="NS87" s="17"/>
      <c r="NT87" s="17"/>
      <c r="NU87" s="17"/>
      <c r="NV87" s="17"/>
      <c r="NW87" s="17"/>
      <c r="NX87" s="17"/>
      <c r="NY87" s="17"/>
      <c r="NZ87" s="17"/>
      <c r="OA87" s="17"/>
      <c r="OB87" s="17"/>
      <c r="OC87" s="17"/>
      <c r="OD87" s="17"/>
      <c r="OE87" s="17"/>
      <c r="OF87" s="17"/>
      <c r="OG87" s="17"/>
      <c r="OH87" s="17"/>
      <c r="OI87" s="17"/>
      <c r="OJ87" s="17"/>
      <c r="OK87" s="17"/>
      <c r="OL87" s="17"/>
      <c r="OM87" s="17"/>
      <c r="ON87" s="17"/>
      <c r="OO87" s="17"/>
      <c r="OP87" s="17"/>
      <c r="OQ87" s="17"/>
      <c r="OR87" s="17"/>
      <c r="OS87" s="17"/>
      <c r="OT87" s="17"/>
      <c r="OU87" s="17"/>
      <c r="OV87" s="17"/>
      <c r="OW87" s="17"/>
      <c r="OX87" s="17"/>
      <c r="OY87" s="17"/>
      <c r="OZ87" s="17"/>
      <c r="PA87" s="17"/>
      <c r="PB87" s="17"/>
      <c r="PC87" s="17"/>
      <c r="PD87" s="17"/>
      <c r="PE87" s="17"/>
      <c r="PF87" s="17"/>
      <c r="PG87" s="17"/>
      <c r="PH87" s="17"/>
      <c r="PI87" s="17"/>
      <c r="PJ87" s="17"/>
      <c r="PK87" s="17"/>
      <c r="PL87" s="17"/>
      <c r="PM87" s="17"/>
      <c r="PN87" s="17"/>
      <c r="PO87" s="17"/>
      <c r="PP87" s="17"/>
      <c r="PQ87" s="17"/>
      <c r="PR87" s="17"/>
      <c r="PS87" s="17"/>
      <c r="PT87" s="17"/>
      <c r="PU87" s="17"/>
      <c r="PV87" s="17"/>
      <c r="PW87" s="17"/>
      <c r="PX87" s="17"/>
      <c r="PY87" s="17"/>
      <c r="PZ87" s="17"/>
      <c r="QA87" s="17"/>
      <c r="QB87" s="17"/>
      <c r="QC87" s="17"/>
      <c r="QD87" s="17"/>
      <c r="QE87" s="17"/>
      <c r="QF87" s="17"/>
      <c r="QG87" s="17"/>
      <c r="QH87" s="17"/>
      <c r="QI87" s="17"/>
      <c r="QJ87" s="17"/>
      <c r="QK87" s="17"/>
      <c r="QL87" s="17"/>
      <c r="QM87" s="17"/>
      <c r="QN87" s="17"/>
      <c r="QO87" s="17"/>
      <c r="QP87" s="17"/>
      <c r="QQ87" s="17"/>
      <c r="QR87" s="17"/>
      <c r="QS87" s="17"/>
      <c r="QT87" s="17"/>
      <c r="QU87" s="17"/>
      <c r="QV87" s="17"/>
      <c r="QW87" s="17"/>
      <c r="QX87" s="17"/>
      <c r="QY87" s="17"/>
      <c r="QZ87" s="17"/>
      <c r="RA87" s="17"/>
      <c r="RB87" s="17"/>
      <c r="RC87" s="17"/>
      <c r="RD87" s="17"/>
      <c r="RE87" s="17"/>
      <c r="RF87" s="17"/>
      <c r="RG87" s="17"/>
      <c r="RH87" s="17"/>
      <c r="RI87" s="17"/>
      <c r="RJ87" s="17"/>
      <c r="RK87" s="17"/>
      <c r="RL87" s="17"/>
      <c r="RM87" s="17"/>
      <c r="RN87" s="17"/>
      <c r="RO87" s="17"/>
      <c r="RP87" s="17"/>
      <c r="RQ87" s="17"/>
      <c r="RR87" s="17"/>
      <c r="RS87" s="17"/>
      <c r="RT87" s="17"/>
      <c r="RU87" s="17"/>
      <c r="RV87" s="17"/>
      <c r="RW87" s="17"/>
      <c r="RX87" s="17"/>
      <c r="RY87" s="17"/>
      <c r="RZ87" s="17"/>
      <c r="SA87" s="17"/>
      <c r="SB87" s="17"/>
      <c r="SC87" s="17"/>
      <c r="SD87" s="17"/>
      <c r="SE87" s="17"/>
      <c r="SF87" s="17"/>
      <c r="SG87" s="17"/>
      <c r="SH87" s="17"/>
      <c r="SI87" s="17"/>
      <c r="SJ87" s="17"/>
      <c r="SK87" s="17"/>
      <c r="SL87" s="17"/>
      <c r="SM87" s="17"/>
      <c r="SN87" s="17"/>
      <c r="SO87" s="17"/>
      <c r="SP87" s="17"/>
      <c r="SQ87" s="17"/>
      <c r="SR87" s="17"/>
      <c r="SS87" s="17"/>
      <c r="ST87" s="17"/>
      <c r="SU87" s="17"/>
      <c r="SV87" s="17"/>
      <c r="SW87" s="17"/>
      <c r="SX87" s="17"/>
      <c r="SY87" s="17"/>
      <c r="SZ87" s="17"/>
      <c r="TA87" s="17"/>
      <c r="TB87" s="17"/>
      <c r="TC87" s="17"/>
      <c r="TD87" s="17"/>
      <c r="TE87" s="17"/>
      <c r="TF87" s="17"/>
      <c r="TG87" s="17"/>
      <c r="TH87" s="17"/>
      <c r="TI87" s="17"/>
      <c r="TJ87" s="17"/>
      <c r="TK87" s="17"/>
      <c r="TL87" s="17"/>
      <c r="TM87" s="17"/>
      <c r="TN87" s="17"/>
      <c r="TO87" s="17"/>
      <c r="TP87" s="17"/>
      <c r="TQ87" s="17"/>
      <c r="TR87" s="17"/>
      <c r="TS87" s="17"/>
      <c r="TT87" s="17"/>
      <c r="TU87" s="17"/>
      <c r="TV87" s="17"/>
      <c r="TW87" s="17"/>
      <c r="TX87" s="17"/>
      <c r="TY87" s="17"/>
      <c r="TZ87" s="17"/>
      <c r="UA87" s="17"/>
      <c r="UB87" s="17"/>
      <c r="UC87" s="17"/>
      <c r="UD87" s="17"/>
      <c r="UE87" s="17"/>
      <c r="UF87" s="17"/>
      <c r="UG87" s="17"/>
      <c r="UH87" s="17"/>
      <c r="UI87" s="17"/>
      <c r="UJ87" s="17"/>
      <c r="UK87" s="17"/>
      <c r="UL87" s="17"/>
      <c r="UM87" s="17"/>
      <c r="UN87" s="17"/>
      <c r="UO87" s="17"/>
      <c r="UP87" s="17"/>
      <c r="UQ87" s="17"/>
      <c r="UR87" s="17"/>
      <c r="US87" s="17"/>
      <c r="UT87" s="17"/>
      <c r="UU87" s="17"/>
      <c r="UV87" s="17"/>
      <c r="UW87" s="17"/>
      <c r="UX87" s="17"/>
      <c r="UY87" s="17"/>
      <c r="UZ87" s="17"/>
      <c r="VA87" s="17"/>
      <c r="VB87" s="17"/>
      <c r="VC87" s="17"/>
      <c r="VD87" s="17"/>
      <c r="VE87" s="17"/>
      <c r="VF87" s="17"/>
      <c r="VG87" s="17"/>
      <c r="VH87" s="17"/>
      <c r="VI87" s="17"/>
      <c r="VJ87" s="17"/>
      <c r="VK87" s="17"/>
      <c r="VL87" s="17"/>
      <c r="VM87" s="17"/>
      <c r="VN87" s="17"/>
      <c r="VO87" s="17"/>
      <c r="VP87" s="17"/>
      <c r="VQ87" s="17"/>
      <c r="VR87" s="17"/>
      <c r="VS87" s="17"/>
      <c r="VT87" s="17"/>
      <c r="VU87" s="17"/>
      <c r="VV87" s="17"/>
      <c r="VW87" s="17"/>
      <c r="VX87" s="17"/>
      <c r="VY87" s="17"/>
      <c r="VZ87" s="17"/>
      <c r="WA87" s="17"/>
      <c r="WB87" s="17"/>
      <c r="WC87" s="17"/>
      <c r="WD87" s="17"/>
      <c r="WE87" s="17"/>
      <c r="WF87" s="17"/>
      <c r="WG87" s="17"/>
      <c r="WH87" s="17"/>
      <c r="WI87" s="17"/>
      <c r="WJ87" s="17"/>
      <c r="WK87" s="17"/>
      <c r="WL87" s="17"/>
      <c r="WM87" s="17"/>
      <c r="WN87" s="17"/>
      <c r="WO87" s="17"/>
      <c r="WP87" s="17"/>
      <c r="WQ87" s="17"/>
      <c r="WR87" s="17"/>
      <c r="WS87" s="17"/>
      <c r="WT87" s="17"/>
      <c r="WU87" s="17"/>
      <c r="WV87" s="17"/>
      <c r="WW87" s="17"/>
      <c r="WX87" s="17"/>
      <c r="WY87" s="17"/>
      <c r="WZ87" s="17"/>
      <c r="XA87" s="17"/>
      <c r="XB87" s="17"/>
      <c r="XC87" s="17"/>
      <c r="XD87" s="17"/>
      <c r="XE87" s="17"/>
      <c r="XF87" s="17"/>
      <c r="XG87" s="17"/>
      <c r="XH87" s="17"/>
      <c r="XI87" s="17"/>
      <c r="XJ87" s="17"/>
      <c r="XK87" s="17"/>
      <c r="XL87" s="17"/>
      <c r="XM87" s="17"/>
      <c r="XN87" s="17"/>
      <c r="XO87" s="17"/>
      <c r="XP87" s="17"/>
      <c r="XQ87" s="17"/>
      <c r="XR87" s="17"/>
      <c r="XS87" s="17"/>
      <c r="XT87" s="17"/>
      <c r="XU87" s="17"/>
      <c r="XV87" s="17"/>
      <c r="XW87" s="17"/>
      <c r="XX87" s="17"/>
      <c r="XY87" s="17"/>
      <c r="XZ87" s="17"/>
      <c r="YA87" s="17"/>
      <c r="YB87" s="17"/>
      <c r="YC87" s="17"/>
      <c r="YD87" s="17"/>
      <c r="YE87" s="17"/>
      <c r="YF87" s="17"/>
      <c r="YG87" s="17"/>
      <c r="YH87" s="17"/>
      <c r="YI87" s="17"/>
      <c r="YJ87" s="17"/>
      <c r="YK87" s="17"/>
      <c r="YL87" s="17"/>
      <c r="YM87" s="17"/>
      <c r="YN87" s="17"/>
      <c r="YO87" s="17"/>
      <c r="YP87" s="17"/>
      <c r="YQ87" s="17"/>
      <c r="YR87" s="17"/>
      <c r="YS87" s="17"/>
      <c r="YT87" s="17"/>
      <c r="YU87" s="17"/>
      <c r="YV87" s="17"/>
      <c r="YW87" s="17"/>
      <c r="YX87" s="17"/>
      <c r="YY87" s="17"/>
      <c r="YZ87" s="17"/>
      <c r="ZA87" s="17"/>
      <c r="ZB87" s="17"/>
      <c r="ZC87" s="17"/>
      <c r="ZD87" s="17"/>
      <c r="ZE87" s="17"/>
      <c r="ZF87" s="17"/>
      <c r="ZG87" s="17"/>
      <c r="ZH87" s="17"/>
      <c r="ZI87" s="17"/>
      <c r="ZJ87" s="17"/>
      <c r="ZK87" s="17"/>
      <c r="ZL87" s="17"/>
      <c r="ZM87" s="17"/>
      <c r="ZN87" s="17"/>
      <c r="ZO87" s="17"/>
      <c r="ZP87" s="17"/>
      <c r="ZQ87" s="17"/>
      <c r="ZR87" s="17"/>
      <c r="ZS87" s="17"/>
      <c r="ZT87" s="17"/>
      <c r="ZU87" s="17"/>
      <c r="ZV87" s="17"/>
      <c r="ZW87" s="17"/>
      <c r="ZX87" s="17"/>
      <c r="ZY87" s="17"/>
      <c r="ZZ87" s="17"/>
      <c r="AAA87" s="17"/>
      <c r="AAB87" s="17"/>
      <c r="AAC87" s="17"/>
      <c r="AAD87" s="17"/>
      <c r="AAE87" s="17"/>
      <c r="AAF87" s="17"/>
      <c r="AAG87" s="17"/>
      <c r="AAH87" s="17"/>
      <c r="AAI87" s="17"/>
      <c r="AAJ87" s="17"/>
      <c r="AAK87" s="17"/>
      <c r="AAL87" s="17"/>
      <c r="AAM87" s="17"/>
      <c r="AAN87" s="17"/>
      <c r="AAO87" s="17"/>
      <c r="AAP87" s="17"/>
      <c r="AAQ87" s="17"/>
      <c r="AAR87" s="17"/>
      <c r="AAS87" s="17"/>
      <c r="AAT87" s="17"/>
      <c r="AAU87" s="17"/>
      <c r="AAV87" s="17"/>
      <c r="AAW87" s="17"/>
      <c r="AAX87" s="17"/>
      <c r="AAY87" s="17"/>
      <c r="AAZ87" s="17"/>
      <c r="ABA87" s="17"/>
      <c r="ABB87" s="17"/>
      <c r="ABC87" s="17"/>
      <c r="ABD87" s="17"/>
      <c r="ABE87" s="17"/>
      <c r="ABF87" s="17"/>
      <c r="ABG87" s="17"/>
      <c r="ABH87" s="17"/>
      <c r="ABI87" s="17"/>
      <c r="ABJ87" s="17"/>
      <c r="ABK87" s="17"/>
      <c r="ABL87" s="17"/>
      <c r="ABM87" s="17"/>
      <c r="ABN87" s="17"/>
      <c r="ABO87" s="17"/>
      <c r="ABP87" s="17"/>
      <c r="ABQ87" s="17"/>
      <c r="ABR87" s="17"/>
      <c r="ABS87" s="17"/>
      <c r="ABT87" s="17"/>
      <c r="ABU87" s="17"/>
      <c r="ABV87" s="17"/>
      <c r="ABW87" s="17"/>
      <c r="ABX87" s="17"/>
      <c r="ABY87" s="17"/>
      <c r="ABZ87" s="17"/>
      <c r="ACA87" s="17"/>
      <c r="ACB87" s="17"/>
      <c r="ACC87" s="17"/>
      <c r="ACD87" s="17"/>
      <c r="ACE87" s="17"/>
      <c r="ACF87" s="17"/>
      <c r="ACG87" s="17"/>
      <c r="ACH87" s="17"/>
      <c r="ACI87" s="17"/>
      <c r="ACJ87" s="17"/>
      <c r="ACK87" s="17"/>
      <c r="ACL87" s="17"/>
      <c r="ACM87" s="17"/>
      <c r="ACN87" s="17"/>
      <c r="ACO87" s="17"/>
      <c r="ACP87" s="17"/>
      <c r="ACQ87" s="17"/>
      <c r="ACR87" s="17"/>
      <c r="ACS87" s="17"/>
      <c r="ACT87" s="17"/>
      <c r="ACU87" s="17"/>
      <c r="ACV87" s="17"/>
      <c r="ACW87" s="17"/>
      <c r="ACX87" s="17"/>
      <c r="ACY87" s="17"/>
      <c r="ACZ87" s="17"/>
      <c r="ADA87" s="17"/>
      <c r="ADB87" s="17"/>
      <c r="ADC87" s="17"/>
      <c r="ADD87" s="17"/>
      <c r="ADE87" s="17"/>
      <c r="ADF87" s="17"/>
      <c r="ADG87" s="17"/>
      <c r="ADH87" s="17"/>
      <c r="ADI87" s="17"/>
      <c r="ADJ87" s="17"/>
      <c r="ADK87" s="17"/>
      <c r="ADL87" s="17"/>
      <c r="ADM87" s="17"/>
      <c r="ADN87" s="17"/>
      <c r="ADO87" s="17"/>
      <c r="ADP87" s="17"/>
      <c r="ADQ87" s="17"/>
      <c r="ADR87" s="17"/>
      <c r="ADS87" s="17"/>
      <c r="ADT87" s="17"/>
      <c r="ADU87" s="17"/>
      <c r="ADV87" s="17"/>
      <c r="ADW87" s="17"/>
      <c r="ADX87" s="17"/>
      <c r="ADY87" s="17"/>
      <c r="ADZ87" s="17"/>
      <c r="AEA87" s="17"/>
      <c r="AEB87" s="17"/>
      <c r="AEC87" s="17"/>
      <c r="AED87" s="17"/>
      <c r="AEE87" s="17"/>
      <c r="AEF87" s="17"/>
      <c r="AEG87" s="17"/>
      <c r="AEH87" s="17"/>
      <c r="AEI87" s="17"/>
      <c r="AEJ87" s="17"/>
      <c r="AEK87" s="17"/>
      <c r="AEL87" s="17"/>
      <c r="AEM87" s="17"/>
      <c r="AEN87" s="17"/>
      <c r="AEO87" s="17"/>
      <c r="AEP87" s="17"/>
      <c r="AEQ87" s="17"/>
      <c r="AER87" s="17"/>
      <c r="AES87" s="17"/>
      <c r="AET87" s="17"/>
      <c r="AEU87" s="17"/>
      <c r="AEV87" s="17"/>
      <c r="AEW87" s="17"/>
      <c r="AEX87" s="17"/>
      <c r="AEY87" s="17"/>
      <c r="AEZ87" s="17"/>
      <c r="AFA87" s="17"/>
      <c r="AFB87" s="17"/>
      <c r="AFC87" s="17"/>
      <c r="AFD87" s="17"/>
      <c r="AFE87" s="17"/>
      <c r="AFF87" s="17"/>
      <c r="AFG87" s="17"/>
      <c r="AFH87" s="17"/>
      <c r="AFI87" s="17"/>
      <c r="AFJ87" s="17"/>
      <c r="AFK87" s="17"/>
      <c r="AFL87" s="17"/>
      <c r="AFM87" s="17"/>
      <c r="AFN87" s="17"/>
      <c r="AFO87" s="17"/>
      <c r="AFP87" s="17"/>
      <c r="AFQ87" s="17"/>
      <c r="AFR87" s="17"/>
      <c r="AFS87" s="17"/>
      <c r="AFT87" s="17"/>
      <c r="AFU87" s="17"/>
      <c r="AFV87" s="17"/>
      <c r="AFW87" s="17"/>
      <c r="AFX87" s="17"/>
      <c r="AFY87" s="17"/>
      <c r="AFZ87" s="17"/>
      <c r="AGA87" s="17"/>
      <c r="AGB87" s="17"/>
      <c r="AGC87" s="17"/>
      <c r="AGD87" s="17"/>
      <c r="AGE87" s="17"/>
      <c r="AGF87" s="17"/>
      <c r="AGG87" s="17"/>
      <c r="AGH87" s="17"/>
      <c r="AGI87" s="17"/>
      <c r="AGJ87" s="17"/>
      <c r="AGK87" s="17"/>
      <c r="AGL87" s="17"/>
      <c r="AGM87" s="17"/>
      <c r="AGN87" s="17"/>
      <c r="AGO87" s="17"/>
      <c r="AGP87" s="17"/>
      <c r="AGQ87" s="17"/>
      <c r="AGR87" s="17"/>
      <c r="AGS87" s="17"/>
      <c r="AGT87" s="17"/>
      <c r="AGU87" s="17"/>
      <c r="AGV87" s="17"/>
      <c r="AGW87" s="17"/>
      <c r="AGX87" s="17"/>
      <c r="AGY87" s="17"/>
      <c r="AGZ87" s="17"/>
      <c r="AHA87" s="17"/>
      <c r="AHB87" s="17"/>
      <c r="AHC87" s="17"/>
      <c r="AHD87" s="17"/>
      <c r="AHE87" s="17"/>
      <c r="AHF87" s="17"/>
      <c r="AHG87" s="17"/>
      <c r="AHH87" s="17"/>
      <c r="AHI87" s="17"/>
      <c r="AHJ87" s="17"/>
      <c r="AHK87" s="17"/>
      <c r="AHL87" s="17"/>
      <c r="AHM87" s="17"/>
      <c r="AHN87" s="17"/>
      <c r="AHO87" s="17"/>
      <c r="AHP87" s="17"/>
      <c r="AHQ87" s="17"/>
      <c r="AHR87" s="17"/>
      <c r="AHS87" s="17"/>
      <c r="AHT87" s="17"/>
      <c r="AHU87" s="17"/>
      <c r="AHV87" s="17"/>
      <c r="AHW87" s="17"/>
      <c r="AHX87" s="17"/>
      <c r="AHY87" s="17"/>
      <c r="AHZ87" s="17"/>
      <c r="AIA87" s="17"/>
      <c r="AIB87" s="17"/>
      <c r="AIC87" s="17"/>
      <c r="AID87" s="17"/>
      <c r="AIE87" s="17"/>
      <c r="AIF87" s="17"/>
      <c r="AIG87" s="17"/>
      <c r="AIH87" s="17"/>
      <c r="AII87" s="17"/>
      <c r="AIJ87" s="17"/>
      <c r="AIK87" s="17"/>
      <c r="AIL87" s="17"/>
      <c r="AIM87" s="17"/>
      <c r="AIN87" s="17"/>
      <c r="AIO87" s="17"/>
      <c r="AIP87" s="17"/>
      <c r="AIQ87" s="17"/>
      <c r="AIR87" s="17"/>
      <c r="AIS87" s="17"/>
      <c r="AIT87" s="17"/>
      <c r="AIU87" s="17"/>
      <c r="AIV87" s="17"/>
      <c r="AIW87" s="17"/>
      <c r="AIX87" s="17"/>
      <c r="AIY87" s="17"/>
      <c r="AIZ87" s="17"/>
      <c r="AJA87" s="17"/>
      <c r="AJB87" s="17"/>
      <c r="AJC87" s="17"/>
      <c r="AJD87" s="17"/>
      <c r="AJE87" s="17"/>
      <c r="AJF87" s="17"/>
      <c r="AJG87" s="17"/>
      <c r="AJH87" s="17"/>
      <c r="AJI87" s="17"/>
      <c r="AJJ87" s="17"/>
      <c r="AJK87" s="17"/>
      <c r="AJL87" s="17"/>
      <c r="AJM87" s="17"/>
      <c r="AJN87" s="17"/>
      <c r="AJO87" s="17"/>
      <c r="AJP87" s="17"/>
      <c r="AJQ87" s="17"/>
      <c r="AJR87" s="17"/>
      <c r="AJS87" s="17"/>
      <c r="AJT87" s="17"/>
      <c r="AJU87" s="17"/>
      <c r="AJV87" s="17"/>
      <c r="AJW87" s="17"/>
      <c r="AJX87" s="17"/>
      <c r="AJY87" s="17"/>
      <c r="AJZ87" s="17"/>
      <c r="AKA87" s="17"/>
      <c r="AKB87" s="17"/>
      <c r="AKC87" s="17"/>
      <c r="AKD87" s="17"/>
      <c r="AKE87" s="17"/>
      <c r="AKF87" s="17"/>
      <c r="AKG87" s="17"/>
      <c r="AKH87" s="17"/>
      <c r="AKI87" s="17"/>
      <c r="AKJ87" s="17"/>
      <c r="AKK87" s="17"/>
      <c r="AKL87" s="17"/>
      <c r="AKM87" s="17"/>
      <c r="AKN87" s="17"/>
      <c r="AKO87" s="17"/>
      <c r="AKP87" s="17"/>
      <c r="AKQ87" s="17"/>
      <c r="AKR87" s="17"/>
      <c r="AKS87" s="17"/>
      <c r="AKT87" s="17"/>
      <c r="AKU87" s="17"/>
      <c r="AKV87" s="17"/>
      <c r="AKW87" s="17"/>
      <c r="AKX87" s="17"/>
      <c r="AKY87" s="17"/>
      <c r="AKZ87" s="17"/>
      <c r="ALA87" s="17"/>
      <c r="ALB87" s="17"/>
      <c r="ALC87" s="17"/>
      <c r="ALD87" s="17"/>
      <c r="ALE87" s="17"/>
      <c r="ALF87" s="17"/>
      <c r="ALG87" s="17"/>
      <c r="ALH87" s="17"/>
      <c r="ALI87" s="17"/>
      <c r="ALJ87" s="17"/>
      <c r="ALK87" s="17"/>
      <c r="ALL87" s="17"/>
      <c r="ALM87" s="17"/>
      <c r="ALN87" s="17"/>
      <c r="ALO87" s="17"/>
      <c r="ALP87" s="17"/>
      <c r="ALQ87" s="17"/>
      <c r="ALR87" s="17"/>
      <c r="ALS87" s="17"/>
      <c r="ALT87" s="17"/>
      <c r="ALU87" s="17"/>
      <c r="ALV87" s="17"/>
      <c r="ALW87" s="17"/>
      <c r="ALX87" s="17"/>
      <c r="ALY87" s="17"/>
      <c r="ALZ87" s="17"/>
      <c r="AMA87" s="17"/>
      <c r="AMB87" s="17"/>
      <c r="AMC87" s="17"/>
      <c r="AMD87" s="17"/>
      <c r="AME87" s="17"/>
      <c r="AMF87" s="17"/>
      <c r="AMG87" s="17"/>
    </row>
    <row r="88" spans="1:1021">
      <c r="A88" s="17"/>
      <c r="B88" s="19" t="s">
        <v>535</v>
      </c>
      <c r="C88" s="20" t="s">
        <v>31</v>
      </c>
      <c r="D88" s="21"/>
      <c r="E88" s="22"/>
      <c r="F88" s="21">
        <v>29.95</v>
      </c>
      <c r="G88" s="22">
        <v>0.3</v>
      </c>
      <c r="H88" s="21"/>
      <c r="I88" s="22"/>
      <c r="J88" s="21"/>
      <c r="K88" s="25">
        <f>F88*G88</f>
        <v>8.9849999999999994</v>
      </c>
      <c r="L88" s="26">
        <f t="shared" si="16"/>
        <v>8.9849999999999994</v>
      </c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7"/>
      <c r="II88" s="17"/>
      <c r="IJ88" s="17"/>
      <c r="IK88" s="17"/>
      <c r="IL88" s="17"/>
      <c r="IM88" s="17"/>
      <c r="IN88" s="17"/>
      <c r="IO88" s="17"/>
      <c r="IP88" s="17"/>
      <c r="IQ88" s="17"/>
      <c r="IR88" s="17"/>
      <c r="IS88" s="17"/>
      <c r="IT88" s="17"/>
      <c r="IU88" s="17"/>
      <c r="IV88" s="17"/>
      <c r="IW88" s="17"/>
      <c r="IX88" s="17"/>
      <c r="IY88" s="17"/>
      <c r="IZ88" s="17"/>
      <c r="JA88" s="17"/>
      <c r="JB88" s="17"/>
      <c r="JC88" s="17"/>
      <c r="JD88" s="17"/>
      <c r="JE88" s="17"/>
      <c r="JF88" s="17"/>
      <c r="JG88" s="17"/>
      <c r="JH88" s="17"/>
      <c r="JI88" s="17"/>
      <c r="JJ88" s="17"/>
      <c r="JK88" s="17"/>
      <c r="JL88" s="17"/>
      <c r="JM88" s="17"/>
      <c r="JN88" s="17"/>
      <c r="JO88" s="17"/>
      <c r="JP88" s="17"/>
      <c r="JQ88" s="17"/>
      <c r="JR88" s="17"/>
      <c r="JS88" s="17"/>
      <c r="JT88" s="17"/>
      <c r="JU88" s="17"/>
      <c r="JV88" s="17"/>
      <c r="JW88" s="17"/>
      <c r="JX88" s="17"/>
      <c r="JY88" s="17"/>
      <c r="JZ88" s="17"/>
      <c r="KA88" s="17"/>
      <c r="KB88" s="17"/>
      <c r="KC88" s="17"/>
      <c r="KD88" s="17"/>
      <c r="KE88" s="17"/>
      <c r="KF88" s="17"/>
      <c r="KG88" s="17"/>
      <c r="KH88" s="17"/>
      <c r="KI88" s="17"/>
      <c r="KJ88" s="17"/>
      <c r="KK88" s="17"/>
      <c r="KL88" s="17"/>
      <c r="KM88" s="17"/>
      <c r="KN88" s="17"/>
      <c r="KO88" s="17"/>
      <c r="KP88" s="17"/>
      <c r="KQ88" s="17"/>
      <c r="KR88" s="17"/>
      <c r="KS88" s="17"/>
      <c r="KT88" s="17"/>
      <c r="KU88" s="17"/>
      <c r="KV88" s="17"/>
      <c r="KW88" s="17"/>
      <c r="KX88" s="17"/>
      <c r="KY88" s="17"/>
      <c r="KZ88" s="17"/>
      <c r="LA88" s="17"/>
      <c r="LB88" s="17"/>
      <c r="LC88" s="17"/>
      <c r="LD88" s="17"/>
      <c r="LE88" s="17"/>
      <c r="LF88" s="17"/>
      <c r="LG88" s="17"/>
      <c r="LH88" s="17"/>
      <c r="LI88" s="17"/>
      <c r="LJ88" s="17"/>
      <c r="LK88" s="17"/>
      <c r="LL88" s="17"/>
      <c r="LM88" s="17"/>
      <c r="LN88" s="17"/>
      <c r="LO88" s="17"/>
      <c r="LP88" s="17"/>
      <c r="LQ88" s="17"/>
      <c r="LR88" s="17"/>
      <c r="LS88" s="17"/>
      <c r="LT88" s="17"/>
      <c r="LU88" s="17"/>
      <c r="LV88" s="17"/>
      <c r="LW88" s="17"/>
      <c r="LX88" s="17"/>
      <c r="LY88" s="17"/>
      <c r="LZ88" s="17"/>
      <c r="MA88" s="17"/>
      <c r="MB88" s="17"/>
      <c r="MC88" s="17"/>
      <c r="MD88" s="17"/>
      <c r="ME88" s="17"/>
      <c r="MF88" s="17"/>
      <c r="MG88" s="17"/>
      <c r="MH88" s="17"/>
      <c r="MI88" s="17"/>
      <c r="MJ88" s="17"/>
      <c r="MK88" s="17"/>
      <c r="ML88" s="17"/>
      <c r="MM88" s="17"/>
      <c r="MN88" s="17"/>
      <c r="MO88" s="17"/>
      <c r="MP88" s="17"/>
      <c r="MQ88" s="17"/>
      <c r="MR88" s="17"/>
      <c r="MS88" s="17"/>
      <c r="MT88" s="17"/>
      <c r="MU88" s="17"/>
      <c r="MV88" s="17"/>
      <c r="MW88" s="17"/>
      <c r="MX88" s="17"/>
      <c r="MY88" s="17"/>
      <c r="MZ88" s="17"/>
      <c r="NA88" s="17"/>
      <c r="NB88" s="17"/>
      <c r="NC88" s="17"/>
      <c r="ND88" s="17"/>
      <c r="NE88" s="17"/>
      <c r="NF88" s="17"/>
      <c r="NG88" s="17"/>
      <c r="NH88" s="17"/>
      <c r="NI88" s="17"/>
      <c r="NJ88" s="17"/>
      <c r="NK88" s="17"/>
      <c r="NL88" s="17"/>
      <c r="NM88" s="17"/>
      <c r="NN88" s="17"/>
      <c r="NO88" s="17"/>
      <c r="NP88" s="17"/>
      <c r="NQ88" s="17"/>
      <c r="NR88" s="17"/>
      <c r="NS88" s="17"/>
      <c r="NT88" s="17"/>
      <c r="NU88" s="17"/>
      <c r="NV88" s="17"/>
      <c r="NW88" s="17"/>
      <c r="NX88" s="17"/>
      <c r="NY88" s="17"/>
      <c r="NZ88" s="17"/>
      <c r="OA88" s="17"/>
      <c r="OB88" s="17"/>
      <c r="OC88" s="17"/>
      <c r="OD88" s="17"/>
      <c r="OE88" s="17"/>
      <c r="OF88" s="17"/>
      <c r="OG88" s="17"/>
      <c r="OH88" s="17"/>
      <c r="OI88" s="17"/>
      <c r="OJ88" s="17"/>
      <c r="OK88" s="17"/>
      <c r="OL88" s="17"/>
      <c r="OM88" s="17"/>
      <c r="ON88" s="17"/>
      <c r="OO88" s="17"/>
      <c r="OP88" s="17"/>
      <c r="OQ88" s="17"/>
      <c r="OR88" s="17"/>
      <c r="OS88" s="17"/>
      <c r="OT88" s="17"/>
      <c r="OU88" s="17"/>
      <c r="OV88" s="17"/>
      <c r="OW88" s="17"/>
      <c r="OX88" s="17"/>
      <c r="OY88" s="17"/>
      <c r="OZ88" s="17"/>
      <c r="PA88" s="17"/>
      <c r="PB88" s="17"/>
      <c r="PC88" s="17"/>
      <c r="PD88" s="17"/>
      <c r="PE88" s="17"/>
      <c r="PF88" s="17"/>
      <c r="PG88" s="17"/>
      <c r="PH88" s="17"/>
      <c r="PI88" s="17"/>
      <c r="PJ88" s="17"/>
      <c r="PK88" s="17"/>
      <c r="PL88" s="17"/>
      <c r="PM88" s="17"/>
      <c r="PN88" s="17"/>
      <c r="PO88" s="17"/>
      <c r="PP88" s="17"/>
      <c r="PQ88" s="17"/>
      <c r="PR88" s="17"/>
      <c r="PS88" s="17"/>
      <c r="PT88" s="17"/>
      <c r="PU88" s="17"/>
      <c r="PV88" s="17"/>
      <c r="PW88" s="17"/>
      <c r="PX88" s="17"/>
      <c r="PY88" s="17"/>
      <c r="PZ88" s="17"/>
      <c r="QA88" s="17"/>
      <c r="QB88" s="17"/>
      <c r="QC88" s="17"/>
      <c r="QD88" s="17"/>
      <c r="QE88" s="17"/>
      <c r="QF88" s="17"/>
      <c r="QG88" s="17"/>
      <c r="QH88" s="17"/>
      <c r="QI88" s="17"/>
      <c r="QJ88" s="17"/>
      <c r="QK88" s="17"/>
      <c r="QL88" s="17"/>
      <c r="QM88" s="17"/>
      <c r="QN88" s="17"/>
      <c r="QO88" s="17"/>
      <c r="QP88" s="17"/>
      <c r="QQ88" s="17"/>
      <c r="QR88" s="17"/>
      <c r="QS88" s="17"/>
      <c r="QT88" s="17"/>
      <c r="QU88" s="17"/>
      <c r="QV88" s="17"/>
      <c r="QW88" s="17"/>
      <c r="QX88" s="17"/>
      <c r="QY88" s="17"/>
      <c r="QZ88" s="17"/>
      <c r="RA88" s="17"/>
      <c r="RB88" s="17"/>
      <c r="RC88" s="17"/>
      <c r="RD88" s="17"/>
      <c r="RE88" s="17"/>
      <c r="RF88" s="17"/>
      <c r="RG88" s="17"/>
      <c r="RH88" s="17"/>
      <c r="RI88" s="17"/>
      <c r="RJ88" s="17"/>
      <c r="RK88" s="17"/>
      <c r="RL88" s="17"/>
      <c r="RM88" s="17"/>
      <c r="RN88" s="17"/>
      <c r="RO88" s="17"/>
      <c r="RP88" s="17"/>
      <c r="RQ88" s="17"/>
      <c r="RR88" s="17"/>
      <c r="RS88" s="17"/>
      <c r="RT88" s="17"/>
      <c r="RU88" s="17"/>
      <c r="RV88" s="17"/>
      <c r="RW88" s="17"/>
      <c r="RX88" s="17"/>
      <c r="RY88" s="17"/>
      <c r="RZ88" s="17"/>
      <c r="SA88" s="17"/>
      <c r="SB88" s="17"/>
      <c r="SC88" s="17"/>
      <c r="SD88" s="17"/>
      <c r="SE88" s="17"/>
      <c r="SF88" s="17"/>
      <c r="SG88" s="17"/>
      <c r="SH88" s="17"/>
      <c r="SI88" s="17"/>
      <c r="SJ88" s="17"/>
      <c r="SK88" s="17"/>
      <c r="SL88" s="17"/>
      <c r="SM88" s="17"/>
      <c r="SN88" s="17"/>
      <c r="SO88" s="17"/>
      <c r="SP88" s="17"/>
      <c r="SQ88" s="17"/>
      <c r="SR88" s="17"/>
      <c r="SS88" s="17"/>
      <c r="ST88" s="17"/>
      <c r="SU88" s="17"/>
      <c r="SV88" s="17"/>
      <c r="SW88" s="17"/>
      <c r="SX88" s="17"/>
      <c r="SY88" s="17"/>
      <c r="SZ88" s="17"/>
      <c r="TA88" s="17"/>
      <c r="TB88" s="17"/>
      <c r="TC88" s="17"/>
      <c r="TD88" s="17"/>
      <c r="TE88" s="17"/>
      <c r="TF88" s="17"/>
      <c r="TG88" s="17"/>
      <c r="TH88" s="17"/>
      <c r="TI88" s="17"/>
      <c r="TJ88" s="17"/>
      <c r="TK88" s="17"/>
      <c r="TL88" s="17"/>
      <c r="TM88" s="17"/>
      <c r="TN88" s="17"/>
      <c r="TO88" s="17"/>
      <c r="TP88" s="17"/>
      <c r="TQ88" s="17"/>
      <c r="TR88" s="17"/>
      <c r="TS88" s="17"/>
      <c r="TT88" s="17"/>
      <c r="TU88" s="17"/>
      <c r="TV88" s="17"/>
      <c r="TW88" s="17"/>
      <c r="TX88" s="17"/>
      <c r="TY88" s="17"/>
      <c r="TZ88" s="17"/>
      <c r="UA88" s="17"/>
      <c r="UB88" s="17"/>
      <c r="UC88" s="17"/>
      <c r="UD88" s="17"/>
      <c r="UE88" s="17"/>
      <c r="UF88" s="17"/>
      <c r="UG88" s="17"/>
      <c r="UH88" s="17"/>
      <c r="UI88" s="17"/>
      <c r="UJ88" s="17"/>
      <c r="UK88" s="17"/>
      <c r="UL88" s="17"/>
      <c r="UM88" s="17"/>
      <c r="UN88" s="17"/>
      <c r="UO88" s="17"/>
      <c r="UP88" s="17"/>
      <c r="UQ88" s="17"/>
      <c r="UR88" s="17"/>
      <c r="US88" s="17"/>
      <c r="UT88" s="17"/>
      <c r="UU88" s="17"/>
      <c r="UV88" s="17"/>
      <c r="UW88" s="17"/>
      <c r="UX88" s="17"/>
      <c r="UY88" s="17"/>
      <c r="UZ88" s="17"/>
      <c r="VA88" s="17"/>
      <c r="VB88" s="17"/>
      <c r="VC88" s="17"/>
      <c r="VD88" s="17"/>
      <c r="VE88" s="17"/>
      <c r="VF88" s="17"/>
      <c r="VG88" s="17"/>
      <c r="VH88" s="17"/>
      <c r="VI88" s="17"/>
      <c r="VJ88" s="17"/>
      <c r="VK88" s="17"/>
      <c r="VL88" s="17"/>
      <c r="VM88" s="17"/>
      <c r="VN88" s="17"/>
      <c r="VO88" s="17"/>
      <c r="VP88" s="17"/>
      <c r="VQ88" s="17"/>
      <c r="VR88" s="17"/>
      <c r="VS88" s="17"/>
      <c r="VT88" s="17"/>
      <c r="VU88" s="17"/>
      <c r="VV88" s="17"/>
      <c r="VW88" s="17"/>
      <c r="VX88" s="17"/>
      <c r="VY88" s="17"/>
      <c r="VZ88" s="17"/>
      <c r="WA88" s="17"/>
      <c r="WB88" s="17"/>
      <c r="WC88" s="17"/>
      <c r="WD88" s="17"/>
      <c r="WE88" s="17"/>
      <c r="WF88" s="17"/>
      <c r="WG88" s="17"/>
      <c r="WH88" s="17"/>
      <c r="WI88" s="17"/>
      <c r="WJ88" s="17"/>
      <c r="WK88" s="17"/>
      <c r="WL88" s="17"/>
      <c r="WM88" s="17"/>
      <c r="WN88" s="17"/>
      <c r="WO88" s="17"/>
      <c r="WP88" s="17"/>
      <c r="WQ88" s="17"/>
      <c r="WR88" s="17"/>
      <c r="WS88" s="17"/>
      <c r="WT88" s="17"/>
      <c r="WU88" s="17"/>
      <c r="WV88" s="17"/>
      <c r="WW88" s="17"/>
      <c r="WX88" s="17"/>
      <c r="WY88" s="17"/>
      <c r="WZ88" s="17"/>
      <c r="XA88" s="17"/>
      <c r="XB88" s="17"/>
      <c r="XC88" s="17"/>
      <c r="XD88" s="17"/>
      <c r="XE88" s="17"/>
      <c r="XF88" s="17"/>
      <c r="XG88" s="17"/>
      <c r="XH88" s="17"/>
      <c r="XI88" s="17"/>
      <c r="XJ88" s="17"/>
      <c r="XK88" s="17"/>
      <c r="XL88" s="17"/>
      <c r="XM88" s="17"/>
      <c r="XN88" s="17"/>
      <c r="XO88" s="17"/>
      <c r="XP88" s="17"/>
      <c r="XQ88" s="17"/>
      <c r="XR88" s="17"/>
      <c r="XS88" s="17"/>
      <c r="XT88" s="17"/>
      <c r="XU88" s="17"/>
      <c r="XV88" s="17"/>
      <c r="XW88" s="17"/>
      <c r="XX88" s="17"/>
      <c r="XY88" s="17"/>
      <c r="XZ88" s="17"/>
      <c r="YA88" s="17"/>
      <c r="YB88" s="17"/>
      <c r="YC88" s="17"/>
      <c r="YD88" s="17"/>
      <c r="YE88" s="17"/>
      <c r="YF88" s="17"/>
      <c r="YG88" s="17"/>
      <c r="YH88" s="17"/>
      <c r="YI88" s="17"/>
      <c r="YJ88" s="17"/>
      <c r="YK88" s="17"/>
      <c r="YL88" s="17"/>
      <c r="YM88" s="17"/>
      <c r="YN88" s="17"/>
      <c r="YO88" s="17"/>
      <c r="YP88" s="17"/>
      <c r="YQ88" s="17"/>
      <c r="YR88" s="17"/>
      <c r="YS88" s="17"/>
      <c r="YT88" s="17"/>
      <c r="YU88" s="17"/>
      <c r="YV88" s="17"/>
      <c r="YW88" s="17"/>
      <c r="YX88" s="17"/>
      <c r="YY88" s="17"/>
      <c r="YZ88" s="17"/>
      <c r="ZA88" s="17"/>
      <c r="ZB88" s="17"/>
      <c r="ZC88" s="17"/>
      <c r="ZD88" s="17"/>
      <c r="ZE88" s="17"/>
      <c r="ZF88" s="17"/>
      <c r="ZG88" s="17"/>
      <c r="ZH88" s="17"/>
      <c r="ZI88" s="17"/>
      <c r="ZJ88" s="17"/>
      <c r="ZK88" s="17"/>
      <c r="ZL88" s="17"/>
      <c r="ZM88" s="17"/>
      <c r="ZN88" s="17"/>
      <c r="ZO88" s="17"/>
      <c r="ZP88" s="17"/>
      <c r="ZQ88" s="17"/>
      <c r="ZR88" s="17"/>
      <c r="ZS88" s="17"/>
      <c r="ZT88" s="17"/>
      <c r="ZU88" s="17"/>
      <c r="ZV88" s="17"/>
      <c r="ZW88" s="17"/>
      <c r="ZX88" s="17"/>
      <c r="ZY88" s="17"/>
      <c r="ZZ88" s="17"/>
      <c r="AAA88" s="17"/>
      <c r="AAB88" s="17"/>
      <c r="AAC88" s="17"/>
      <c r="AAD88" s="17"/>
      <c r="AAE88" s="17"/>
      <c r="AAF88" s="17"/>
      <c r="AAG88" s="17"/>
      <c r="AAH88" s="17"/>
      <c r="AAI88" s="17"/>
      <c r="AAJ88" s="17"/>
      <c r="AAK88" s="17"/>
      <c r="AAL88" s="17"/>
      <c r="AAM88" s="17"/>
      <c r="AAN88" s="17"/>
      <c r="AAO88" s="17"/>
      <c r="AAP88" s="17"/>
      <c r="AAQ88" s="17"/>
      <c r="AAR88" s="17"/>
      <c r="AAS88" s="17"/>
      <c r="AAT88" s="17"/>
      <c r="AAU88" s="17"/>
      <c r="AAV88" s="17"/>
      <c r="AAW88" s="17"/>
      <c r="AAX88" s="17"/>
      <c r="AAY88" s="17"/>
      <c r="AAZ88" s="17"/>
      <c r="ABA88" s="17"/>
      <c r="ABB88" s="17"/>
      <c r="ABC88" s="17"/>
      <c r="ABD88" s="17"/>
      <c r="ABE88" s="17"/>
      <c r="ABF88" s="17"/>
      <c r="ABG88" s="17"/>
      <c r="ABH88" s="17"/>
      <c r="ABI88" s="17"/>
      <c r="ABJ88" s="17"/>
      <c r="ABK88" s="17"/>
      <c r="ABL88" s="17"/>
      <c r="ABM88" s="17"/>
      <c r="ABN88" s="17"/>
      <c r="ABO88" s="17"/>
      <c r="ABP88" s="17"/>
      <c r="ABQ88" s="17"/>
      <c r="ABR88" s="17"/>
      <c r="ABS88" s="17"/>
      <c r="ABT88" s="17"/>
      <c r="ABU88" s="17"/>
      <c r="ABV88" s="17"/>
      <c r="ABW88" s="17"/>
      <c r="ABX88" s="17"/>
      <c r="ABY88" s="17"/>
      <c r="ABZ88" s="17"/>
      <c r="ACA88" s="17"/>
      <c r="ACB88" s="17"/>
      <c r="ACC88" s="17"/>
      <c r="ACD88" s="17"/>
      <c r="ACE88" s="17"/>
      <c r="ACF88" s="17"/>
      <c r="ACG88" s="17"/>
      <c r="ACH88" s="17"/>
      <c r="ACI88" s="17"/>
      <c r="ACJ88" s="17"/>
      <c r="ACK88" s="17"/>
      <c r="ACL88" s="17"/>
      <c r="ACM88" s="17"/>
      <c r="ACN88" s="17"/>
      <c r="ACO88" s="17"/>
      <c r="ACP88" s="17"/>
      <c r="ACQ88" s="17"/>
      <c r="ACR88" s="17"/>
      <c r="ACS88" s="17"/>
      <c r="ACT88" s="17"/>
      <c r="ACU88" s="17"/>
      <c r="ACV88" s="17"/>
      <c r="ACW88" s="17"/>
      <c r="ACX88" s="17"/>
      <c r="ACY88" s="17"/>
      <c r="ACZ88" s="17"/>
      <c r="ADA88" s="17"/>
      <c r="ADB88" s="17"/>
      <c r="ADC88" s="17"/>
      <c r="ADD88" s="17"/>
      <c r="ADE88" s="17"/>
      <c r="ADF88" s="17"/>
      <c r="ADG88" s="17"/>
      <c r="ADH88" s="17"/>
      <c r="ADI88" s="17"/>
      <c r="ADJ88" s="17"/>
      <c r="ADK88" s="17"/>
      <c r="ADL88" s="17"/>
      <c r="ADM88" s="17"/>
      <c r="ADN88" s="17"/>
      <c r="ADO88" s="17"/>
      <c r="ADP88" s="17"/>
      <c r="ADQ88" s="17"/>
      <c r="ADR88" s="17"/>
      <c r="ADS88" s="17"/>
      <c r="ADT88" s="17"/>
      <c r="ADU88" s="17"/>
      <c r="ADV88" s="17"/>
      <c r="ADW88" s="17"/>
      <c r="ADX88" s="17"/>
      <c r="ADY88" s="17"/>
      <c r="ADZ88" s="17"/>
      <c r="AEA88" s="17"/>
      <c r="AEB88" s="17"/>
      <c r="AEC88" s="17"/>
      <c r="AED88" s="17"/>
      <c r="AEE88" s="17"/>
      <c r="AEF88" s="17"/>
      <c r="AEG88" s="17"/>
      <c r="AEH88" s="17"/>
      <c r="AEI88" s="17"/>
      <c r="AEJ88" s="17"/>
      <c r="AEK88" s="17"/>
      <c r="AEL88" s="17"/>
      <c r="AEM88" s="17"/>
      <c r="AEN88" s="17"/>
      <c r="AEO88" s="17"/>
      <c r="AEP88" s="17"/>
      <c r="AEQ88" s="17"/>
      <c r="AER88" s="17"/>
      <c r="AES88" s="17"/>
      <c r="AET88" s="17"/>
      <c r="AEU88" s="17"/>
      <c r="AEV88" s="17"/>
      <c r="AEW88" s="17"/>
      <c r="AEX88" s="17"/>
      <c r="AEY88" s="17"/>
      <c r="AEZ88" s="17"/>
      <c r="AFA88" s="17"/>
      <c r="AFB88" s="17"/>
      <c r="AFC88" s="17"/>
      <c r="AFD88" s="17"/>
      <c r="AFE88" s="17"/>
      <c r="AFF88" s="17"/>
      <c r="AFG88" s="17"/>
      <c r="AFH88" s="17"/>
      <c r="AFI88" s="17"/>
      <c r="AFJ88" s="17"/>
      <c r="AFK88" s="17"/>
      <c r="AFL88" s="17"/>
      <c r="AFM88" s="17"/>
      <c r="AFN88" s="17"/>
      <c r="AFO88" s="17"/>
      <c r="AFP88" s="17"/>
      <c r="AFQ88" s="17"/>
      <c r="AFR88" s="17"/>
      <c r="AFS88" s="17"/>
      <c r="AFT88" s="17"/>
      <c r="AFU88" s="17"/>
      <c r="AFV88" s="17"/>
      <c r="AFW88" s="17"/>
      <c r="AFX88" s="17"/>
      <c r="AFY88" s="17"/>
      <c r="AFZ88" s="17"/>
      <c r="AGA88" s="17"/>
      <c r="AGB88" s="17"/>
      <c r="AGC88" s="17"/>
      <c r="AGD88" s="17"/>
      <c r="AGE88" s="17"/>
      <c r="AGF88" s="17"/>
      <c r="AGG88" s="17"/>
      <c r="AGH88" s="17"/>
      <c r="AGI88" s="17"/>
      <c r="AGJ88" s="17"/>
      <c r="AGK88" s="17"/>
      <c r="AGL88" s="17"/>
      <c r="AGM88" s="17"/>
      <c r="AGN88" s="17"/>
      <c r="AGO88" s="17"/>
      <c r="AGP88" s="17"/>
      <c r="AGQ88" s="17"/>
      <c r="AGR88" s="17"/>
      <c r="AGS88" s="17"/>
      <c r="AGT88" s="17"/>
      <c r="AGU88" s="17"/>
      <c r="AGV88" s="17"/>
      <c r="AGW88" s="17"/>
      <c r="AGX88" s="17"/>
      <c r="AGY88" s="17"/>
      <c r="AGZ88" s="17"/>
      <c r="AHA88" s="17"/>
      <c r="AHB88" s="17"/>
      <c r="AHC88" s="17"/>
      <c r="AHD88" s="17"/>
      <c r="AHE88" s="17"/>
      <c r="AHF88" s="17"/>
      <c r="AHG88" s="17"/>
      <c r="AHH88" s="17"/>
      <c r="AHI88" s="17"/>
      <c r="AHJ88" s="17"/>
      <c r="AHK88" s="17"/>
      <c r="AHL88" s="17"/>
      <c r="AHM88" s="17"/>
      <c r="AHN88" s="17"/>
      <c r="AHO88" s="17"/>
      <c r="AHP88" s="17"/>
      <c r="AHQ88" s="17"/>
      <c r="AHR88" s="17"/>
      <c r="AHS88" s="17"/>
      <c r="AHT88" s="17"/>
      <c r="AHU88" s="17"/>
      <c r="AHV88" s="17"/>
      <c r="AHW88" s="17"/>
      <c r="AHX88" s="17"/>
      <c r="AHY88" s="17"/>
      <c r="AHZ88" s="17"/>
      <c r="AIA88" s="17"/>
      <c r="AIB88" s="17"/>
      <c r="AIC88" s="17"/>
      <c r="AID88" s="17"/>
      <c r="AIE88" s="17"/>
      <c r="AIF88" s="17"/>
      <c r="AIG88" s="17"/>
      <c r="AIH88" s="17"/>
      <c r="AII88" s="17"/>
      <c r="AIJ88" s="17"/>
      <c r="AIK88" s="17"/>
      <c r="AIL88" s="17"/>
      <c r="AIM88" s="17"/>
      <c r="AIN88" s="17"/>
      <c r="AIO88" s="17"/>
      <c r="AIP88" s="17"/>
      <c r="AIQ88" s="17"/>
      <c r="AIR88" s="17"/>
      <c r="AIS88" s="17"/>
      <c r="AIT88" s="17"/>
      <c r="AIU88" s="17"/>
      <c r="AIV88" s="17"/>
      <c r="AIW88" s="17"/>
      <c r="AIX88" s="17"/>
      <c r="AIY88" s="17"/>
      <c r="AIZ88" s="17"/>
      <c r="AJA88" s="17"/>
      <c r="AJB88" s="17"/>
      <c r="AJC88" s="17"/>
      <c r="AJD88" s="17"/>
      <c r="AJE88" s="17"/>
      <c r="AJF88" s="17"/>
      <c r="AJG88" s="17"/>
      <c r="AJH88" s="17"/>
      <c r="AJI88" s="17"/>
      <c r="AJJ88" s="17"/>
      <c r="AJK88" s="17"/>
      <c r="AJL88" s="17"/>
      <c r="AJM88" s="17"/>
      <c r="AJN88" s="17"/>
      <c r="AJO88" s="17"/>
      <c r="AJP88" s="17"/>
      <c r="AJQ88" s="17"/>
      <c r="AJR88" s="17"/>
      <c r="AJS88" s="17"/>
      <c r="AJT88" s="17"/>
      <c r="AJU88" s="17"/>
      <c r="AJV88" s="17"/>
      <c r="AJW88" s="17"/>
      <c r="AJX88" s="17"/>
      <c r="AJY88" s="17"/>
      <c r="AJZ88" s="17"/>
      <c r="AKA88" s="17"/>
      <c r="AKB88" s="17"/>
      <c r="AKC88" s="17"/>
      <c r="AKD88" s="17"/>
      <c r="AKE88" s="17"/>
      <c r="AKF88" s="17"/>
      <c r="AKG88" s="17"/>
      <c r="AKH88" s="17"/>
      <c r="AKI88" s="17"/>
      <c r="AKJ88" s="17"/>
      <c r="AKK88" s="17"/>
      <c r="AKL88" s="17"/>
      <c r="AKM88" s="17"/>
      <c r="AKN88" s="17"/>
      <c r="AKO88" s="17"/>
      <c r="AKP88" s="17"/>
      <c r="AKQ88" s="17"/>
      <c r="AKR88" s="17"/>
      <c r="AKS88" s="17"/>
      <c r="AKT88" s="17"/>
      <c r="AKU88" s="17"/>
      <c r="AKV88" s="17"/>
      <c r="AKW88" s="17"/>
      <c r="AKX88" s="17"/>
      <c r="AKY88" s="17"/>
      <c r="AKZ88" s="17"/>
      <c r="ALA88" s="17"/>
      <c r="ALB88" s="17"/>
      <c r="ALC88" s="17"/>
      <c r="ALD88" s="17"/>
      <c r="ALE88" s="17"/>
      <c r="ALF88" s="17"/>
      <c r="ALG88" s="17"/>
      <c r="ALH88" s="17"/>
      <c r="ALI88" s="17"/>
      <c r="ALJ88" s="17"/>
      <c r="ALK88" s="17"/>
      <c r="ALL88" s="17"/>
      <c r="ALM88" s="17"/>
      <c r="ALN88" s="17"/>
      <c r="ALO88" s="17"/>
      <c r="ALP88" s="17"/>
      <c r="ALQ88" s="17"/>
      <c r="ALR88" s="17"/>
      <c r="ALS88" s="17"/>
      <c r="ALT88" s="17"/>
      <c r="ALU88" s="17"/>
      <c r="ALV88" s="17"/>
      <c r="ALW88" s="17"/>
      <c r="ALX88" s="17"/>
      <c r="ALY88" s="17"/>
      <c r="ALZ88" s="17"/>
      <c r="AMA88" s="17"/>
      <c r="AMB88" s="17"/>
      <c r="AMC88" s="17"/>
      <c r="AMD88" s="17"/>
      <c r="AME88" s="17"/>
      <c r="AMF88" s="17"/>
      <c r="AMG88" s="17"/>
    </row>
    <row r="89" spans="1:1021">
      <c r="A89" s="17"/>
      <c r="B89" s="19" t="s">
        <v>536</v>
      </c>
      <c r="C89" s="20" t="s">
        <v>31</v>
      </c>
      <c r="D89" s="21"/>
      <c r="E89" s="22">
        <v>1.1000000000000001</v>
      </c>
      <c r="F89" s="21">
        <v>29.95</v>
      </c>
      <c r="G89" s="22"/>
      <c r="H89" s="21"/>
      <c r="I89" s="22"/>
      <c r="J89" s="21"/>
      <c r="K89" s="25">
        <f>(F89*E89)/2</f>
        <v>16.4725</v>
      </c>
      <c r="L89" s="26">
        <f t="shared" si="16"/>
        <v>16.4725</v>
      </c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  <c r="IN89" s="17"/>
      <c r="IO89" s="17"/>
      <c r="IP89" s="17"/>
      <c r="IQ89" s="17"/>
      <c r="IR89" s="17"/>
      <c r="IS89" s="17"/>
      <c r="IT89" s="17"/>
      <c r="IU89" s="17"/>
      <c r="IV89" s="17"/>
      <c r="IW89" s="17"/>
      <c r="IX89" s="17"/>
      <c r="IY89" s="17"/>
      <c r="IZ89" s="17"/>
      <c r="JA89" s="17"/>
      <c r="JB89" s="17"/>
      <c r="JC89" s="17"/>
      <c r="JD89" s="17"/>
      <c r="JE89" s="17"/>
      <c r="JF89" s="17"/>
      <c r="JG89" s="17"/>
      <c r="JH89" s="17"/>
      <c r="JI89" s="17"/>
      <c r="JJ89" s="17"/>
      <c r="JK89" s="17"/>
      <c r="JL89" s="17"/>
      <c r="JM89" s="17"/>
      <c r="JN89" s="17"/>
      <c r="JO89" s="17"/>
      <c r="JP89" s="17"/>
      <c r="JQ89" s="17"/>
      <c r="JR89" s="17"/>
      <c r="JS89" s="17"/>
      <c r="JT89" s="17"/>
      <c r="JU89" s="17"/>
      <c r="JV89" s="17"/>
      <c r="JW89" s="17"/>
      <c r="JX89" s="17"/>
      <c r="JY89" s="17"/>
      <c r="JZ89" s="17"/>
      <c r="KA89" s="17"/>
      <c r="KB89" s="17"/>
      <c r="KC89" s="17"/>
      <c r="KD89" s="17"/>
      <c r="KE89" s="17"/>
      <c r="KF89" s="17"/>
      <c r="KG89" s="17"/>
      <c r="KH89" s="17"/>
      <c r="KI89" s="17"/>
      <c r="KJ89" s="17"/>
      <c r="KK89" s="17"/>
      <c r="KL89" s="17"/>
      <c r="KM89" s="17"/>
      <c r="KN89" s="17"/>
      <c r="KO89" s="17"/>
      <c r="KP89" s="17"/>
      <c r="KQ89" s="17"/>
      <c r="KR89" s="17"/>
      <c r="KS89" s="17"/>
      <c r="KT89" s="17"/>
      <c r="KU89" s="17"/>
      <c r="KV89" s="17"/>
      <c r="KW89" s="17"/>
      <c r="KX89" s="17"/>
      <c r="KY89" s="17"/>
      <c r="KZ89" s="17"/>
      <c r="LA89" s="17"/>
      <c r="LB89" s="17"/>
      <c r="LC89" s="17"/>
      <c r="LD89" s="17"/>
      <c r="LE89" s="17"/>
      <c r="LF89" s="17"/>
      <c r="LG89" s="17"/>
      <c r="LH89" s="17"/>
      <c r="LI89" s="17"/>
      <c r="LJ89" s="17"/>
      <c r="LK89" s="17"/>
      <c r="LL89" s="17"/>
      <c r="LM89" s="17"/>
      <c r="LN89" s="17"/>
      <c r="LO89" s="17"/>
      <c r="LP89" s="17"/>
      <c r="LQ89" s="17"/>
      <c r="LR89" s="17"/>
      <c r="LS89" s="17"/>
      <c r="LT89" s="17"/>
      <c r="LU89" s="17"/>
      <c r="LV89" s="17"/>
      <c r="LW89" s="17"/>
      <c r="LX89" s="17"/>
      <c r="LY89" s="17"/>
      <c r="LZ89" s="17"/>
      <c r="MA89" s="17"/>
      <c r="MB89" s="17"/>
      <c r="MC89" s="17"/>
      <c r="MD89" s="17"/>
      <c r="ME89" s="17"/>
      <c r="MF89" s="17"/>
      <c r="MG89" s="17"/>
      <c r="MH89" s="17"/>
      <c r="MI89" s="17"/>
      <c r="MJ89" s="17"/>
      <c r="MK89" s="17"/>
      <c r="ML89" s="17"/>
      <c r="MM89" s="17"/>
      <c r="MN89" s="17"/>
      <c r="MO89" s="17"/>
      <c r="MP89" s="17"/>
      <c r="MQ89" s="17"/>
      <c r="MR89" s="17"/>
      <c r="MS89" s="17"/>
      <c r="MT89" s="17"/>
      <c r="MU89" s="17"/>
      <c r="MV89" s="17"/>
      <c r="MW89" s="17"/>
      <c r="MX89" s="17"/>
      <c r="MY89" s="17"/>
      <c r="MZ89" s="17"/>
      <c r="NA89" s="17"/>
      <c r="NB89" s="17"/>
      <c r="NC89" s="17"/>
      <c r="ND89" s="17"/>
      <c r="NE89" s="17"/>
      <c r="NF89" s="17"/>
      <c r="NG89" s="17"/>
      <c r="NH89" s="17"/>
      <c r="NI89" s="17"/>
      <c r="NJ89" s="17"/>
      <c r="NK89" s="17"/>
      <c r="NL89" s="17"/>
      <c r="NM89" s="17"/>
      <c r="NN89" s="17"/>
      <c r="NO89" s="17"/>
      <c r="NP89" s="17"/>
      <c r="NQ89" s="17"/>
      <c r="NR89" s="17"/>
      <c r="NS89" s="17"/>
      <c r="NT89" s="17"/>
      <c r="NU89" s="17"/>
      <c r="NV89" s="17"/>
      <c r="NW89" s="17"/>
      <c r="NX89" s="17"/>
      <c r="NY89" s="17"/>
      <c r="NZ89" s="17"/>
      <c r="OA89" s="17"/>
      <c r="OB89" s="17"/>
      <c r="OC89" s="17"/>
      <c r="OD89" s="17"/>
      <c r="OE89" s="17"/>
      <c r="OF89" s="17"/>
      <c r="OG89" s="17"/>
      <c r="OH89" s="17"/>
      <c r="OI89" s="17"/>
      <c r="OJ89" s="17"/>
      <c r="OK89" s="17"/>
      <c r="OL89" s="17"/>
      <c r="OM89" s="17"/>
      <c r="ON89" s="17"/>
      <c r="OO89" s="17"/>
      <c r="OP89" s="17"/>
      <c r="OQ89" s="17"/>
      <c r="OR89" s="17"/>
      <c r="OS89" s="17"/>
      <c r="OT89" s="17"/>
      <c r="OU89" s="17"/>
      <c r="OV89" s="17"/>
      <c r="OW89" s="17"/>
      <c r="OX89" s="17"/>
      <c r="OY89" s="17"/>
      <c r="OZ89" s="17"/>
      <c r="PA89" s="17"/>
      <c r="PB89" s="17"/>
      <c r="PC89" s="17"/>
      <c r="PD89" s="17"/>
      <c r="PE89" s="17"/>
      <c r="PF89" s="17"/>
      <c r="PG89" s="17"/>
      <c r="PH89" s="17"/>
      <c r="PI89" s="17"/>
      <c r="PJ89" s="17"/>
      <c r="PK89" s="17"/>
      <c r="PL89" s="17"/>
      <c r="PM89" s="17"/>
      <c r="PN89" s="17"/>
      <c r="PO89" s="17"/>
      <c r="PP89" s="17"/>
      <c r="PQ89" s="17"/>
      <c r="PR89" s="17"/>
      <c r="PS89" s="17"/>
      <c r="PT89" s="17"/>
      <c r="PU89" s="17"/>
      <c r="PV89" s="17"/>
      <c r="PW89" s="17"/>
      <c r="PX89" s="17"/>
      <c r="PY89" s="17"/>
      <c r="PZ89" s="17"/>
      <c r="QA89" s="17"/>
      <c r="QB89" s="17"/>
      <c r="QC89" s="17"/>
      <c r="QD89" s="17"/>
      <c r="QE89" s="17"/>
      <c r="QF89" s="17"/>
      <c r="QG89" s="17"/>
      <c r="QH89" s="17"/>
      <c r="QI89" s="17"/>
      <c r="QJ89" s="17"/>
      <c r="QK89" s="17"/>
      <c r="QL89" s="17"/>
      <c r="QM89" s="17"/>
      <c r="QN89" s="17"/>
      <c r="QO89" s="17"/>
      <c r="QP89" s="17"/>
      <c r="QQ89" s="17"/>
      <c r="QR89" s="17"/>
      <c r="QS89" s="17"/>
      <c r="QT89" s="17"/>
      <c r="QU89" s="17"/>
      <c r="QV89" s="17"/>
      <c r="QW89" s="17"/>
      <c r="QX89" s="17"/>
      <c r="QY89" s="17"/>
      <c r="QZ89" s="17"/>
      <c r="RA89" s="17"/>
      <c r="RB89" s="17"/>
      <c r="RC89" s="17"/>
      <c r="RD89" s="17"/>
      <c r="RE89" s="17"/>
      <c r="RF89" s="17"/>
      <c r="RG89" s="17"/>
      <c r="RH89" s="17"/>
      <c r="RI89" s="17"/>
      <c r="RJ89" s="17"/>
      <c r="RK89" s="17"/>
      <c r="RL89" s="17"/>
      <c r="RM89" s="17"/>
      <c r="RN89" s="17"/>
      <c r="RO89" s="17"/>
      <c r="RP89" s="17"/>
      <c r="RQ89" s="17"/>
      <c r="RR89" s="17"/>
      <c r="RS89" s="17"/>
      <c r="RT89" s="17"/>
      <c r="RU89" s="17"/>
      <c r="RV89" s="17"/>
      <c r="RW89" s="17"/>
      <c r="RX89" s="17"/>
      <c r="RY89" s="17"/>
      <c r="RZ89" s="17"/>
      <c r="SA89" s="17"/>
      <c r="SB89" s="17"/>
      <c r="SC89" s="17"/>
      <c r="SD89" s="17"/>
      <c r="SE89" s="17"/>
      <c r="SF89" s="17"/>
      <c r="SG89" s="17"/>
      <c r="SH89" s="17"/>
      <c r="SI89" s="17"/>
      <c r="SJ89" s="17"/>
      <c r="SK89" s="17"/>
      <c r="SL89" s="17"/>
      <c r="SM89" s="17"/>
      <c r="SN89" s="17"/>
      <c r="SO89" s="17"/>
      <c r="SP89" s="17"/>
      <c r="SQ89" s="17"/>
      <c r="SR89" s="17"/>
      <c r="SS89" s="17"/>
      <c r="ST89" s="17"/>
      <c r="SU89" s="17"/>
      <c r="SV89" s="17"/>
      <c r="SW89" s="17"/>
      <c r="SX89" s="17"/>
      <c r="SY89" s="17"/>
      <c r="SZ89" s="17"/>
      <c r="TA89" s="17"/>
      <c r="TB89" s="17"/>
      <c r="TC89" s="17"/>
      <c r="TD89" s="17"/>
      <c r="TE89" s="17"/>
      <c r="TF89" s="17"/>
      <c r="TG89" s="17"/>
      <c r="TH89" s="17"/>
      <c r="TI89" s="17"/>
      <c r="TJ89" s="17"/>
      <c r="TK89" s="17"/>
      <c r="TL89" s="17"/>
      <c r="TM89" s="17"/>
      <c r="TN89" s="17"/>
      <c r="TO89" s="17"/>
      <c r="TP89" s="17"/>
      <c r="TQ89" s="17"/>
      <c r="TR89" s="17"/>
      <c r="TS89" s="17"/>
      <c r="TT89" s="17"/>
      <c r="TU89" s="17"/>
      <c r="TV89" s="17"/>
      <c r="TW89" s="17"/>
      <c r="TX89" s="17"/>
      <c r="TY89" s="17"/>
      <c r="TZ89" s="17"/>
      <c r="UA89" s="17"/>
      <c r="UB89" s="17"/>
      <c r="UC89" s="17"/>
      <c r="UD89" s="17"/>
      <c r="UE89" s="17"/>
      <c r="UF89" s="17"/>
      <c r="UG89" s="17"/>
      <c r="UH89" s="17"/>
      <c r="UI89" s="17"/>
      <c r="UJ89" s="17"/>
      <c r="UK89" s="17"/>
      <c r="UL89" s="17"/>
      <c r="UM89" s="17"/>
      <c r="UN89" s="17"/>
      <c r="UO89" s="17"/>
      <c r="UP89" s="17"/>
      <c r="UQ89" s="17"/>
      <c r="UR89" s="17"/>
      <c r="US89" s="17"/>
      <c r="UT89" s="17"/>
      <c r="UU89" s="17"/>
      <c r="UV89" s="17"/>
      <c r="UW89" s="17"/>
      <c r="UX89" s="17"/>
      <c r="UY89" s="17"/>
      <c r="UZ89" s="17"/>
      <c r="VA89" s="17"/>
      <c r="VB89" s="17"/>
      <c r="VC89" s="17"/>
      <c r="VD89" s="17"/>
      <c r="VE89" s="17"/>
      <c r="VF89" s="17"/>
      <c r="VG89" s="17"/>
      <c r="VH89" s="17"/>
      <c r="VI89" s="17"/>
      <c r="VJ89" s="17"/>
      <c r="VK89" s="17"/>
      <c r="VL89" s="17"/>
      <c r="VM89" s="17"/>
      <c r="VN89" s="17"/>
      <c r="VO89" s="17"/>
      <c r="VP89" s="17"/>
      <c r="VQ89" s="17"/>
      <c r="VR89" s="17"/>
      <c r="VS89" s="17"/>
      <c r="VT89" s="17"/>
      <c r="VU89" s="17"/>
      <c r="VV89" s="17"/>
      <c r="VW89" s="17"/>
      <c r="VX89" s="17"/>
      <c r="VY89" s="17"/>
      <c r="VZ89" s="17"/>
      <c r="WA89" s="17"/>
      <c r="WB89" s="17"/>
      <c r="WC89" s="17"/>
      <c r="WD89" s="17"/>
      <c r="WE89" s="17"/>
      <c r="WF89" s="17"/>
      <c r="WG89" s="17"/>
      <c r="WH89" s="17"/>
      <c r="WI89" s="17"/>
      <c r="WJ89" s="17"/>
      <c r="WK89" s="17"/>
      <c r="WL89" s="17"/>
      <c r="WM89" s="17"/>
      <c r="WN89" s="17"/>
      <c r="WO89" s="17"/>
      <c r="WP89" s="17"/>
      <c r="WQ89" s="17"/>
      <c r="WR89" s="17"/>
      <c r="WS89" s="17"/>
      <c r="WT89" s="17"/>
      <c r="WU89" s="17"/>
      <c r="WV89" s="17"/>
      <c r="WW89" s="17"/>
      <c r="WX89" s="17"/>
      <c r="WY89" s="17"/>
      <c r="WZ89" s="17"/>
      <c r="XA89" s="17"/>
      <c r="XB89" s="17"/>
      <c r="XC89" s="17"/>
      <c r="XD89" s="17"/>
      <c r="XE89" s="17"/>
      <c r="XF89" s="17"/>
      <c r="XG89" s="17"/>
      <c r="XH89" s="17"/>
      <c r="XI89" s="17"/>
      <c r="XJ89" s="17"/>
      <c r="XK89" s="17"/>
      <c r="XL89" s="17"/>
      <c r="XM89" s="17"/>
      <c r="XN89" s="17"/>
      <c r="XO89" s="17"/>
      <c r="XP89" s="17"/>
      <c r="XQ89" s="17"/>
      <c r="XR89" s="17"/>
      <c r="XS89" s="17"/>
      <c r="XT89" s="17"/>
      <c r="XU89" s="17"/>
      <c r="XV89" s="17"/>
      <c r="XW89" s="17"/>
      <c r="XX89" s="17"/>
      <c r="XY89" s="17"/>
      <c r="XZ89" s="17"/>
      <c r="YA89" s="17"/>
      <c r="YB89" s="17"/>
      <c r="YC89" s="17"/>
      <c r="YD89" s="17"/>
      <c r="YE89" s="17"/>
      <c r="YF89" s="17"/>
      <c r="YG89" s="17"/>
      <c r="YH89" s="17"/>
      <c r="YI89" s="17"/>
      <c r="YJ89" s="17"/>
      <c r="YK89" s="17"/>
      <c r="YL89" s="17"/>
      <c r="YM89" s="17"/>
      <c r="YN89" s="17"/>
      <c r="YO89" s="17"/>
      <c r="YP89" s="17"/>
      <c r="YQ89" s="17"/>
      <c r="YR89" s="17"/>
      <c r="YS89" s="17"/>
      <c r="YT89" s="17"/>
      <c r="YU89" s="17"/>
      <c r="YV89" s="17"/>
      <c r="YW89" s="17"/>
      <c r="YX89" s="17"/>
      <c r="YY89" s="17"/>
      <c r="YZ89" s="17"/>
      <c r="ZA89" s="17"/>
      <c r="ZB89" s="17"/>
      <c r="ZC89" s="17"/>
      <c r="ZD89" s="17"/>
      <c r="ZE89" s="17"/>
      <c r="ZF89" s="17"/>
      <c r="ZG89" s="17"/>
      <c r="ZH89" s="17"/>
      <c r="ZI89" s="17"/>
      <c r="ZJ89" s="17"/>
      <c r="ZK89" s="17"/>
      <c r="ZL89" s="17"/>
      <c r="ZM89" s="17"/>
      <c r="ZN89" s="17"/>
      <c r="ZO89" s="17"/>
      <c r="ZP89" s="17"/>
      <c r="ZQ89" s="17"/>
      <c r="ZR89" s="17"/>
      <c r="ZS89" s="17"/>
      <c r="ZT89" s="17"/>
      <c r="ZU89" s="17"/>
      <c r="ZV89" s="17"/>
      <c r="ZW89" s="17"/>
      <c r="ZX89" s="17"/>
      <c r="ZY89" s="17"/>
      <c r="ZZ89" s="17"/>
      <c r="AAA89" s="17"/>
      <c r="AAB89" s="17"/>
      <c r="AAC89" s="17"/>
      <c r="AAD89" s="17"/>
      <c r="AAE89" s="17"/>
      <c r="AAF89" s="17"/>
      <c r="AAG89" s="17"/>
      <c r="AAH89" s="17"/>
      <c r="AAI89" s="17"/>
      <c r="AAJ89" s="17"/>
      <c r="AAK89" s="17"/>
      <c r="AAL89" s="17"/>
      <c r="AAM89" s="17"/>
      <c r="AAN89" s="17"/>
      <c r="AAO89" s="17"/>
      <c r="AAP89" s="17"/>
      <c r="AAQ89" s="17"/>
      <c r="AAR89" s="17"/>
      <c r="AAS89" s="17"/>
      <c r="AAT89" s="17"/>
      <c r="AAU89" s="17"/>
      <c r="AAV89" s="17"/>
      <c r="AAW89" s="17"/>
      <c r="AAX89" s="17"/>
      <c r="AAY89" s="17"/>
      <c r="AAZ89" s="17"/>
      <c r="ABA89" s="17"/>
      <c r="ABB89" s="17"/>
      <c r="ABC89" s="17"/>
      <c r="ABD89" s="17"/>
      <c r="ABE89" s="17"/>
      <c r="ABF89" s="17"/>
      <c r="ABG89" s="17"/>
      <c r="ABH89" s="17"/>
      <c r="ABI89" s="17"/>
      <c r="ABJ89" s="17"/>
      <c r="ABK89" s="17"/>
      <c r="ABL89" s="17"/>
      <c r="ABM89" s="17"/>
      <c r="ABN89" s="17"/>
      <c r="ABO89" s="17"/>
      <c r="ABP89" s="17"/>
      <c r="ABQ89" s="17"/>
      <c r="ABR89" s="17"/>
      <c r="ABS89" s="17"/>
      <c r="ABT89" s="17"/>
      <c r="ABU89" s="17"/>
      <c r="ABV89" s="17"/>
      <c r="ABW89" s="17"/>
      <c r="ABX89" s="17"/>
      <c r="ABY89" s="17"/>
      <c r="ABZ89" s="17"/>
      <c r="ACA89" s="17"/>
      <c r="ACB89" s="17"/>
      <c r="ACC89" s="17"/>
      <c r="ACD89" s="17"/>
      <c r="ACE89" s="17"/>
      <c r="ACF89" s="17"/>
      <c r="ACG89" s="17"/>
      <c r="ACH89" s="17"/>
      <c r="ACI89" s="17"/>
      <c r="ACJ89" s="17"/>
      <c r="ACK89" s="17"/>
      <c r="ACL89" s="17"/>
      <c r="ACM89" s="17"/>
      <c r="ACN89" s="17"/>
      <c r="ACO89" s="17"/>
      <c r="ACP89" s="17"/>
      <c r="ACQ89" s="17"/>
      <c r="ACR89" s="17"/>
      <c r="ACS89" s="17"/>
      <c r="ACT89" s="17"/>
      <c r="ACU89" s="17"/>
      <c r="ACV89" s="17"/>
      <c r="ACW89" s="17"/>
      <c r="ACX89" s="17"/>
      <c r="ACY89" s="17"/>
      <c r="ACZ89" s="17"/>
      <c r="ADA89" s="17"/>
      <c r="ADB89" s="17"/>
      <c r="ADC89" s="17"/>
      <c r="ADD89" s="17"/>
      <c r="ADE89" s="17"/>
      <c r="ADF89" s="17"/>
      <c r="ADG89" s="17"/>
      <c r="ADH89" s="17"/>
      <c r="ADI89" s="17"/>
      <c r="ADJ89" s="17"/>
      <c r="ADK89" s="17"/>
      <c r="ADL89" s="17"/>
      <c r="ADM89" s="17"/>
      <c r="ADN89" s="17"/>
      <c r="ADO89" s="17"/>
      <c r="ADP89" s="17"/>
      <c r="ADQ89" s="17"/>
      <c r="ADR89" s="17"/>
      <c r="ADS89" s="17"/>
      <c r="ADT89" s="17"/>
      <c r="ADU89" s="17"/>
      <c r="ADV89" s="17"/>
      <c r="ADW89" s="17"/>
      <c r="ADX89" s="17"/>
      <c r="ADY89" s="17"/>
      <c r="ADZ89" s="17"/>
      <c r="AEA89" s="17"/>
      <c r="AEB89" s="17"/>
      <c r="AEC89" s="17"/>
      <c r="AED89" s="17"/>
      <c r="AEE89" s="17"/>
      <c r="AEF89" s="17"/>
      <c r="AEG89" s="17"/>
      <c r="AEH89" s="17"/>
      <c r="AEI89" s="17"/>
      <c r="AEJ89" s="17"/>
      <c r="AEK89" s="17"/>
      <c r="AEL89" s="17"/>
      <c r="AEM89" s="17"/>
      <c r="AEN89" s="17"/>
      <c r="AEO89" s="17"/>
      <c r="AEP89" s="17"/>
      <c r="AEQ89" s="17"/>
      <c r="AER89" s="17"/>
      <c r="AES89" s="17"/>
      <c r="AET89" s="17"/>
      <c r="AEU89" s="17"/>
      <c r="AEV89" s="17"/>
      <c r="AEW89" s="17"/>
      <c r="AEX89" s="17"/>
      <c r="AEY89" s="17"/>
      <c r="AEZ89" s="17"/>
      <c r="AFA89" s="17"/>
      <c r="AFB89" s="17"/>
      <c r="AFC89" s="17"/>
      <c r="AFD89" s="17"/>
      <c r="AFE89" s="17"/>
      <c r="AFF89" s="17"/>
      <c r="AFG89" s="17"/>
      <c r="AFH89" s="17"/>
      <c r="AFI89" s="17"/>
      <c r="AFJ89" s="17"/>
      <c r="AFK89" s="17"/>
      <c r="AFL89" s="17"/>
      <c r="AFM89" s="17"/>
      <c r="AFN89" s="17"/>
      <c r="AFO89" s="17"/>
      <c r="AFP89" s="17"/>
      <c r="AFQ89" s="17"/>
      <c r="AFR89" s="17"/>
      <c r="AFS89" s="17"/>
      <c r="AFT89" s="17"/>
      <c r="AFU89" s="17"/>
      <c r="AFV89" s="17"/>
      <c r="AFW89" s="17"/>
      <c r="AFX89" s="17"/>
      <c r="AFY89" s="17"/>
      <c r="AFZ89" s="17"/>
      <c r="AGA89" s="17"/>
      <c r="AGB89" s="17"/>
      <c r="AGC89" s="17"/>
      <c r="AGD89" s="17"/>
      <c r="AGE89" s="17"/>
      <c r="AGF89" s="17"/>
      <c r="AGG89" s="17"/>
      <c r="AGH89" s="17"/>
      <c r="AGI89" s="17"/>
      <c r="AGJ89" s="17"/>
      <c r="AGK89" s="17"/>
      <c r="AGL89" s="17"/>
      <c r="AGM89" s="17"/>
      <c r="AGN89" s="17"/>
      <c r="AGO89" s="17"/>
      <c r="AGP89" s="17"/>
      <c r="AGQ89" s="17"/>
      <c r="AGR89" s="17"/>
      <c r="AGS89" s="17"/>
      <c r="AGT89" s="17"/>
      <c r="AGU89" s="17"/>
      <c r="AGV89" s="17"/>
      <c r="AGW89" s="17"/>
      <c r="AGX89" s="17"/>
      <c r="AGY89" s="17"/>
      <c r="AGZ89" s="17"/>
      <c r="AHA89" s="17"/>
      <c r="AHB89" s="17"/>
      <c r="AHC89" s="17"/>
      <c r="AHD89" s="17"/>
      <c r="AHE89" s="17"/>
      <c r="AHF89" s="17"/>
      <c r="AHG89" s="17"/>
      <c r="AHH89" s="17"/>
      <c r="AHI89" s="17"/>
      <c r="AHJ89" s="17"/>
      <c r="AHK89" s="17"/>
      <c r="AHL89" s="17"/>
      <c r="AHM89" s="17"/>
      <c r="AHN89" s="17"/>
      <c r="AHO89" s="17"/>
      <c r="AHP89" s="17"/>
      <c r="AHQ89" s="17"/>
      <c r="AHR89" s="17"/>
      <c r="AHS89" s="17"/>
      <c r="AHT89" s="17"/>
      <c r="AHU89" s="17"/>
      <c r="AHV89" s="17"/>
      <c r="AHW89" s="17"/>
      <c r="AHX89" s="17"/>
      <c r="AHY89" s="17"/>
      <c r="AHZ89" s="17"/>
      <c r="AIA89" s="17"/>
      <c r="AIB89" s="17"/>
      <c r="AIC89" s="17"/>
      <c r="AID89" s="17"/>
      <c r="AIE89" s="17"/>
      <c r="AIF89" s="17"/>
      <c r="AIG89" s="17"/>
      <c r="AIH89" s="17"/>
      <c r="AII89" s="17"/>
      <c r="AIJ89" s="17"/>
      <c r="AIK89" s="17"/>
      <c r="AIL89" s="17"/>
      <c r="AIM89" s="17"/>
      <c r="AIN89" s="17"/>
      <c r="AIO89" s="17"/>
      <c r="AIP89" s="17"/>
      <c r="AIQ89" s="17"/>
      <c r="AIR89" s="17"/>
      <c r="AIS89" s="17"/>
      <c r="AIT89" s="17"/>
      <c r="AIU89" s="17"/>
      <c r="AIV89" s="17"/>
      <c r="AIW89" s="17"/>
      <c r="AIX89" s="17"/>
      <c r="AIY89" s="17"/>
      <c r="AIZ89" s="17"/>
      <c r="AJA89" s="17"/>
      <c r="AJB89" s="17"/>
      <c r="AJC89" s="17"/>
      <c r="AJD89" s="17"/>
      <c r="AJE89" s="17"/>
      <c r="AJF89" s="17"/>
      <c r="AJG89" s="17"/>
      <c r="AJH89" s="17"/>
      <c r="AJI89" s="17"/>
      <c r="AJJ89" s="17"/>
      <c r="AJK89" s="17"/>
      <c r="AJL89" s="17"/>
      <c r="AJM89" s="17"/>
      <c r="AJN89" s="17"/>
      <c r="AJO89" s="17"/>
      <c r="AJP89" s="17"/>
      <c r="AJQ89" s="17"/>
      <c r="AJR89" s="17"/>
      <c r="AJS89" s="17"/>
      <c r="AJT89" s="17"/>
      <c r="AJU89" s="17"/>
      <c r="AJV89" s="17"/>
      <c r="AJW89" s="17"/>
      <c r="AJX89" s="17"/>
      <c r="AJY89" s="17"/>
      <c r="AJZ89" s="17"/>
      <c r="AKA89" s="17"/>
      <c r="AKB89" s="17"/>
      <c r="AKC89" s="17"/>
      <c r="AKD89" s="17"/>
      <c r="AKE89" s="17"/>
      <c r="AKF89" s="17"/>
      <c r="AKG89" s="17"/>
      <c r="AKH89" s="17"/>
      <c r="AKI89" s="17"/>
      <c r="AKJ89" s="17"/>
      <c r="AKK89" s="17"/>
      <c r="AKL89" s="17"/>
      <c r="AKM89" s="17"/>
      <c r="AKN89" s="17"/>
      <c r="AKO89" s="17"/>
      <c r="AKP89" s="17"/>
      <c r="AKQ89" s="17"/>
      <c r="AKR89" s="17"/>
      <c r="AKS89" s="17"/>
      <c r="AKT89" s="17"/>
      <c r="AKU89" s="17"/>
      <c r="AKV89" s="17"/>
      <c r="AKW89" s="17"/>
      <c r="AKX89" s="17"/>
      <c r="AKY89" s="17"/>
      <c r="AKZ89" s="17"/>
      <c r="ALA89" s="17"/>
      <c r="ALB89" s="17"/>
      <c r="ALC89" s="17"/>
      <c r="ALD89" s="17"/>
      <c r="ALE89" s="17"/>
      <c r="ALF89" s="17"/>
      <c r="ALG89" s="17"/>
      <c r="ALH89" s="17"/>
      <c r="ALI89" s="17"/>
      <c r="ALJ89" s="17"/>
      <c r="ALK89" s="17"/>
      <c r="ALL89" s="17"/>
      <c r="ALM89" s="17"/>
      <c r="ALN89" s="17"/>
      <c r="ALO89" s="17"/>
      <c r="ALP89" s="17"/>
      <c r="ALQ89" s="17"/>
      <c r="ALR89" s="17"/>
      <c r="ALS89" s="17"/>
      <c r="ALT89" s="17"/>
      <c r="ALU89" s="17"/>
      <c r="ALV89" s="17"/>
      <c r="ALW89" s="17"/>
      <c r="ALX89" s="17"/>
      <c r="ALY89" s="17"/>
      <c r="ALZ89" s="17"/>
      <c r="AMA89" s="17"/>
      <c r="AMB89" s="17"/>
      <c r="AMC89" s="17"/>
      <c r="AMD89" s="17"/>
      <c r="AME89" s="17"/>
      <c r="AMF89" s="17"/>
      <c r="AMG89" s="17"/>
    </row>
    <row r="90" spans="1:1021">
      <c r="A90" s="17"/>
      <c r="B90" s="19" t="s">
        <v>537</v>
      </c>
      <c r="C90" s="20" t="s">
        <v>31</v>
      </c>
      <c r="D90" s="21"/>
      <c r="E90" s="22">
        <v>0.6</v>
      </c>
      <c r="F90" s="21">
        <v>29.95</v>
      </c>
      <c r="G90" s="22"/>
      <c r="H90" s="21"/>
      <c r="I90" s="22"/>
      <c r="J90" s="21"/>
      <c r="K90" s="25">
        <f t="shared" ref="K90:K91" si="17">(F90*E90)/2</f>
        <v>8.9849999999999994</v>
      </c>
      <c r="L90" s="26">
        <f t="shared" ref="L90:L91" si="18">K90</f>
        <v>8.9849999999999994</v>
      </c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  <c r="IM90" s="17"/>
      <c r="IN90" s="17"/>
      <c r="IO90" s="17"/>
      <c r="IP90" s="17"/>
      <c r="IQ90" s="17"/>
      <c r="IR90" s="17"/>
      <c r="IS90" s="17"/>
      <c r="IT90" s="17"/>
      <c r="IU90" s="17"/>
      <c r="IV90" s="17"/>
      <c r="IW90" s="17"/>
      <c r="IX90" s="17"/>
      <c r="IY90" s="17"/>
      <c r="IZ90" s="17"/>
      <c r="JA90" s="17"/>
      <c r="JB90" s="17"/>
      <c r="JC90" s="17"/>
      <c r="JD90" s="17"/>
      <c r="JE90" s="17"/>
      <c r="JF90" s="17"/>
      <c r="JG90" s="17"/>
      <c r="JH90" s="17"/>
      <c r="JI90" s="17"/>
      <c r="JJ90" s="17"/>
      <c r="JK90" s="17"/>
      <c r="JL90" s="17"/>
      <c r="JM90" s="17"/>
      <c r="JN90" s="17"/>
      <c r="JO90" s="17"/>
      <c r="JP90" s="17"/>
      <c r="JQ90" s="17"/>
      <c r="JR90" s="17"/>
      <c r="JS90" s="17"/>
      <c r="JT90" s="17"/>
      <c r="JU90" s="17"/>
      <c r="JV90" s="17"/>
      <c r="JW90" s="17"/>
      <c r="JX90" s="17"/>
      <c r="JY90" s="17"/>
      <c r="JZ90" s="17"/>
      <c r="KA90" s="17"/>
      <c r="KB90" s="17"/>
      <c r="KC90" s="17"/>
      <c r="KD90" s="17"/>
      <c r="KE90" s="17"/>
      <c r="KF90" s="17"/>
      <c r="KG90" s="17"/>
      <c r="KH90" s="17"/>
      <c r="KI90" s="17"/>
      <c r="KJ90" s="17"/>
      <c r="KK90" s="17"/>
      <c r="KL90" s="17"/>
      <c r="KM90" s="17"/>
      <c r="KN90" s="17"/>
      <c r="KO90" s="17"/>
      <c r="KP90" s="17"/>
      <c r="KQ90" s="17"/>
      <c r="KR90" s="17"/>
      <c r="KS90" s="17"/>
      <c r="KT90" s="17"/>
      <c r="KU90" s="17"/>
      <c r="KV90" s="17"/>
      <c r="KW90" s="17"/>
      <c r="KX90" s="17"/>
      <c r="KY90" s="17"/>
      <c r="KZ90" s="17"/>
      <c r="LA90" s="17"/>
      <c r="LB90" s="17"/>
      <c r="LC90" s="17"/>
      <c r="LD90" s="17"/>
      <c r="LE90" s="17"/>
      <c r="LF90" s="17"/>
      <c r="LG90" s="17"/>
      <c r="LH90" s="17"/>
      <c r="LI90" s="17"/>
      <c r="LJ90" s="17"/>
      <c r="LK90" s="17"/>
      <c r="LL90" s="17"/>
      <c r="LM90" s="17"/>
      <c r="LN90" s="17"/>
      <c r="LO90" s="17"/>
      <c r="LP90" s="17"/>
      <c r="LQ90" s="17"/>
      <c r="LR90" s="17"/>
      <c r="LS90" s="17"/>
      <c r="LT90" s="17"/>
      <c r="LU90" s="17"/>
      <c r="LV90" s="17"/>
      <c r="LW90" s="17"/>
      <c r="LX90" s="17"/>
      <c r="LY90" s="17"/>
      <c r="LZ90" s="17"/>
      <c r="MA90" s="17"/>
      <c r="MB90" s="17"/>
      <c r="MC90" s="17"/>
      <c r="MD90" s="17"/>
      <c r="ME90" s="17"/>
      <c r="MF90" s="17"/>
      <c r="MG90" s="17"/>
      <c r="MH90" s="17"/>
      <c r="MI90" s="17"/>
      <c r="MJ90" s="17"/>
      <c r="MK90" s="17"/>
      <c r="ML90" s="17"/>
      <c r="MM90" s="17"/>
      <c r="MN90" s="17"/>
      <c r="MO90" s="17"/>
      <c r="MP90" s="17"/>
      <c r="MQ90" s="17"/>
      <c r="MR90" s="17"/>
      <c r="MS90" s="17"/>
      <c r="MT90" s="17"/>
      <c r="MU90" s="17"/>
      <c r="MV90" s="17"/>
      <c r="MW90" s="17"/>
      <c r="MX90" s="17"/>
      <c r="MY90" s="17"/>
      <c r="MZ90" s="17"/>
      <c r="NA90" s="17"/>
      <c r="NB90" s="17"/>
      <c r="NC90" s="17"/>
      <c r="ND90" s="17"/>
      <c r="NE90" s="17"/>
      <c r="NF90" s="17"/>
      <c r="NG90" s="17"/>
      <c r="NH90" s="17"/>
      <c r="NI90" s="17"/>
      <c r="NJ90" s="17"/>
      <c r="NK90" s="17"/>
      <c r="NL90" s="17"/>
      <c r="NM90" s="17"/>
      <c r="NN90" s="17"/>
      <c r="NO90" s="17"/>
      <c r="NP90" s="17"/>
      <c r="NQ90" s="17"/>
      <c r="NR90" s="17"/>
      <c r="NS90" s="17"/>
      <c r="NT90" s="17"/>
      <c r="NU90" s="17"/>
      <c r="NV90" s="17"/>
      <c r="NW90" s="17"/>
      <c r="NX90" s="17"/>
      <c r="NY90" s="17"/>
      <c r="NZ90" s="17"/>
      <c r="OA90" s="17"/>
      <c r="OB90" s="17"/>
      <c r="OC90" s="17"/>
      <c r="OD90" s="17"/>
      <c r="OE90" s="17"/>
      <c r="OF90" s="17"/>
      <c r="OG90" s="17"/>
      <c r="OH90" s="17"/>
      <c r="OI90" s="17"/>
      <c r="OJ90" s="17"/>
      <c r="OK90" s="17"/>
      <c r="OL90" s="17"/>
      <c r="OM90" s="17"/>
      <c r="ON90" s="17"/>
      <c r="OO90" s="17"/>
      <c r="OP90" s="17"/>
      <c r="OQ90" s="17"/>
      <c r="OR90" s="17"/>
      <c r="OS90" s="17"/>
      <c r="OT90" s="17"/>
      <c r="OU90" s="17"/>
      <c r="OV90" s="17"/>
      <c r="OW90" s="17"/>
      <c r="OX90" s="17"/>
      <c r="OY90" s="17"/>
      <c r="OZ90" s="17"/>
      <c r="PA90" s="17"/>
      <c r="PB90" s="17"/>
      <c r="PC90" s="17"/>
      <c r="PD90" s="17"/>
      <c r="PE90" s="17"/>
      <c r="PF90" s="17"/>
      <c r="PG90" s="17"/>
      <c r="PH90" s="17"/>
      <c r="PI90" s="17"/>
      <c r="PJ90" s="17"/>
      <c r="PK90" s="17"/>
      <c r="PL90" s="17"/>
      <c r="PM90" s="17"/>
      <c r="PN90" s="17"/>
      <c r="PO90" s="17"/>
      <c r="PP90" s="17"/>
      <c r="PQ90" s="17"/>
      <c r="PR90" s="17"/>
      <c r="PS90" s="17"/>
      <c r="PT90" s="17"/>
      <c r="PU90" s="17"/>
      <c r="PV90" s="17"/>
      <c r="PW90" s="17"/>
      <c r="PX90" s="17"/>
      <c r="PY90" s="17"/>
      <c r="PZ90" s="17"/>
      <c r="QA90" s="17"/>
      <c r="QB90" s="17"/>
      <c r="QC90" s="17"/>
      <c r="QD90" s="17"/>
      <c r="QE90" s="17"/>
      <c r="QF90" s="17"/>
      <c r="QG90" s="17"/>
      <c r="QH90" s="17"/>
      <c r="QI90" s="17"/>
      <c r="QJ90" s="17"/>
      <c r="QK90" s="17"/>
      <c r="QL90" s="17"/>
      <c r="QM90" s="17"/>
      <c r="QN90" s="17"/>
      <c r="QO90" s="17"/>
      <c r="QP90" s="17"/>
      <c r="QQ90" s="17"/>
      <c r="QR90" s="17"/>
      <c r="QS90" s="17"/>
      <c r="QT90" s="17"/>
      <c r="QU90" s="17"/>
      <c r="QV90" s="17"/>
      <c r="QW90" s="17"/>
      <c r="QX90" s="17"/>
      <c r="QY90" s="17"/>
      <c r="QZ90" s="17"/>
      <c r="RA90" s="17"/>
      <c r="RB90" s="17"/>
      <c r="RC90" s="17"/>
      <c r="RD90" s="17"/>
      <c r="RE90" s="17"/>
      <c r="RF90" s="17"/>
      <c r="RG90" s="17"/>
      <c r="RH90" s="17"/>
      <c r="RI90" s="17"/>
      <c r="RJ90" s="17"/>
      <c r="RK90" s="17"/>
      <c r="RL90" s="17"/>
      <c r="RM90" s="17"/>
      <c r="RN90" s="17"/>
      <c r="RO90" s="17"/>
      <c r="RP90" s="17"/>
      <c r="RQ90" s="17"/>
      <c r="RR90" s="17"/>
      <c r="RS90" s="17"/>
      <c r="RT90" s="17"/>
      <c r="RU90" s="17"/>
      <c r="RV90" s="17"/>
      <c r="RW90" s="17"/>
      <c r="RX90" s="17"/>
      <c r="RY90" s="17"/>
      <c r="RZ90" s="17"/>
      <c r="SA90" s="17"/>
      <c r="SB90" s="17"/>
      <c r="SC90" s="17"/>
      <c r="SD90" s="17"/>
      <c r="SE90" s="17"/>
      <c r="SF90" s="17"/>
      <c r="SG90" s="17"/>
      <c r="SH90" s="17"/>
      <c r="SI90" s="17"/>
      <c r="SJ90" s="17"/>
      <c r="SK90" s="17"/>
      <c r="SL90" s="17"/>
      <c r="SM90" s="17"/>
      <c r="SN90" s="17"/>
      <c r="SO90" s="17"/>
      <c r="SP90" s="17"/>
      <c r="SQ90" s="17"/>
      <c r="SR90" s="17"/>
      <c r="SS90" s="17"/>
      <c r="ST90" s="17"/>
      <c r="SU90" s="17"/>
      <c r="SV90" s="17"/>
      <c r="SW90" s="17"/>
      <c r="SX90" s="17"/>
      <c r="SY90" s="17"/>
      <c r="SZ90" s="17"/>
      <c r="TA90" s="17"/>
      <c r="TB90" s="17"/>
      <c r="TC90" s="17"/>
      <c r="TD90" s="17"/>
      <c r="TE90" s="17"/>
      <c r="TF90" s="17"/>
      <c r="TG90" s="17"/>
      <c r="TH90" s="17"/>
      <c r="TI90" s="17"/>
      <c r="TJ90" s="17"/>
      <c r="TK90" s="17"/>
      <c r="TL90" s="17"/>
      <c r="TM90" s="17"/>
      <c r="TN90" s="17"/>
      <c r="TO90" s="17"/>
      <c r="TP90" s="17"/>
      <c r="TQ90" s="17"/>
      <c r="TR90" s="17"/>
      <c r="TS90" s="17"/>
      <c r="TT90" s="17"/>
      <c r="TU90" s="17"/>
      <c r="TV90" s="17"/>
      <c r="TW90" s="17"/>
      <c r="TX90" s="17"/>
      <c r="TY90" s="17"/>
      <c r="TZ90" s="17"/>
      <c r="UA90" s="17"/>
      <c r="UB90" s="17"/>
      <c r="UC90" s="17"/>
      <c r="UD90" s="17"/>
      <c r="UE90" s="17"/>
      <c r="UF90" s="17"/>
      <c r="UG90" s="17"/>
      <c r="UH90" s="17"/>
      <c r="UI90" s="17"/>
      <c r="UJ90" s="17"/>
      <c r="UK90" s="17"/>
      <c r="UL90" s="17"/>
      <c r="UM90" s="17"/>
      <c r="UN90" s="17"/>
      <c r="UO90" s="17"/>
      <c r="UP90" s="17"/>
      <c r="UQ90" s="17"/>
      <c r="UR90" s="17"/>
      <c r="US90" s="17"/>
      <c r="UT90" s="17"/>
      <c r="UU90" s="17"/>
      <c r="UV90" s="17"/>
      <c r="UW90" s="17"/>
      <c r="UX90" s="17"/>
      <c r="UY90" s="17"/>
      <c r="UZ90" s="17"/>
      <c r="VA90" s="17"/>
      <c r="VB90" s="17"/>
      <c r="VC90" s="17"/>
      <c r="VD90" s="17"/>
      <c r="VE90" s="17"/>
      <c r="VF90" s="17"/>
      <c r="VG90" s="17"/>
      <c r="VH90" s="17"/>
      <c r="VI90" s="17"/>
      <c r="VJ90" s="17"/>
      <c r="VK90" s="17"/>
      <c r="VL90" s="17"/>
      <c r="VM90" s="17"/>
      <c r="VN90" s="17"/>
      <c r="VO90" s="17"/>
      <c r="VP90" s="17"/>
      <c r="VQ90" s="17"/>
      <c r="VR90" s="17"/>
      <c r="VS90" s="17"/>
      <c r="VT90" s="17"/>
      <c r="VU90" s="17"/>
      <c r="VV90" s="17"/>
      <c r="VW90" s="17"/>
      <c r="VX90" s="17"/>
      <c r="VY90" s="17"/>
      <c r="VZ90" s="17"/>
      <c r="WA90" s="17"/>
      <c r="WB90" s="17"/>
      <c r="WC90" s="17"/>
      <c r="WD90" s="17"/>
      <c r="WE90" s="17"/>
      <c r="WF90" s="17"/>
      <c r="WG90" s="17"/>
      <c r="WH90" s="17"/>
      <c r="WI90" s="17"/>
      <c r="WJ90" s="17"/>
      <c r="WK90" s="17"/>
      <c r="WL90" s="17"/>
      <c r="WM90" s="17"/>
      <c r="WN90" s="17"/>
      <c r="WO90" s="17"/>
      <c r="WP90" s="17"/>
      <c r="WQ90" s="17"/>
      <c r="WR90" s="17"/>
      <c r="WS90" s="17"/>
      <c r="WT90" s="17"/>
      <c r="WU90" s="17"/>
      <c r="WV90" s="17"/>
      <c r="WW90" s="17"/>
      <c r="WX90" s="17"/>
      <c r="WY90" s="17"/>
      <c r="WZ90" s="17"/>
      <c r="XA90" s="17"/>
      <c r="XB90" s="17"/>
      <c r="XC90" s="17"/>
      <c r="XD90" s="17"/>
      <c r="XE90" s="17"/>
      <c r="XF90" s="17"/>
      <c r="XG90" s="17"/>
      <c r="XH90" s="17"/>
      <c r="XI90" s="17"/>
      <c r="XJ90" s="17"/>
      <c r="XK90" s="17"/>
      <c r="XL90" s="17"/>
      <c r="XM90" s="17"/>
      <c r="XN90" s="17"/>
      <c r="XO90" s="17"/>
      <c r="XP90" s="17"/>
      <c r="XQ90" s="17"/>
      <c r="XR90" s="17"/>
      <c r="XS90" s="17"/>
      <c r="XT90" s="17"/>
      <c r="XU90" s="17"/>
      <c r="XV90" s="17"/>
      <c r="XW90" s="17"/>
      <c r="XX90" s="17"/>
      <c r="XY90" s="17"/>
      <c r="XZ90" s="17"/>
      <c r="YA90" s="17"/>
      <c r="YB90" s="17"/>
      <c r="YC90" s="17"/>
      <c r="YD90" s="17"/>
      <c r="YE90" s="17"/>
      <c r="YF90" s="17"/>
      <c r="YG90" s="17"/>
      <c r="YH90" s="17"/>
      <c r="YI90" s="17"/>
      <c r="YJ90" s="17"/>
      <c r="YK90" s="17"/>
      <c r="YL90" s="17"/>
      <c r="YM90" s="17"/>
      <c r="YN90" s="17"/>
      <c r="YO90" s="17"/>
      <c r="YP90" s="17"/>
      <c r="YQ90" s="17"/>
      <c r="YR90" s="17"/>
      <c r="YS90" s="17"/>
      <c r="YT90" s="17"/>
      <c r="YU90" s="17"/>
      <c r="YV90" s="17"/>
      <c r="YW90" s="17"/>
      <c r="YX90" s="17"/>
      <c r="YY90" s="17"/>
      <c r="YZ90" s="17"/>
      <c r="ZA90" s="17"/>
      <c r="ZB90" s="17"/>
      <c r="ZC90" s="17"/>
      <c r="ZD90" s="17"/>
      <c r="ZE90" s="17"/>
      <c r="ZF90" s="17"/>
      <c r="ZG90" s="17"/>
      <c r="ZH90" s="17"/>
      <c r="ZI90" s="17"/>
      <c r="ZJ90" s="17"/>
      <c r="ZK90" s="17"/>
      <c r="ZL90" s="17"/>
      <c r="ZM90" s="17"/>
      <c r="ZN90" s="17"/>
      <c r="ZO90" s="17"/>
      <c r="ZP90" s="17"/>
      <c r="ZQ90" s="17"/>
      <c r="ZR90" s="17"/>
      <c r="ZS90" s="17"/>
      <c r="ZT90" s="17"/>
      <c r="ZU90" s="17"/>
      <c r="ZV90" s="17"/>
      <c r="ZW90" s="17"/>
      <c r="ZX90" s="17"/>
      <c r="ZY90" s="17"/>
      <c r="ZZ90" s="17"/>
      <c r="AAA90" s="17"/>
      <c r="AAB90" s="17"/>
      <c r="AAC90" s="17"/>
      <c r="AAD90" s="17"/>
      <c r="AAE90" s="17"/>
      <c r="AAF90" s="17"/>
      <c r="AAG90" s="17"/>
      <c r="AAH90" s="17"/>
      <c r="AAI90" s="17"/>
      <c r="AAJ90" s="17"/>
      <c r="AAK90" s="17"/>
      <c r="AAL90" s="17"/>
      <c r="AAM90" s="17"/>
      <c r="AAN90" s="17"/>
      <c r="AAO90" s="17"/>
      <c r="AAP90" s="17"/>
      <c r="AAQ90" s="17"/>
      <c r="AAR90" s="17"/>
      <c r="AAS90" s="17"/>
      <c r="AAT90" s="17"/>
      <c r="AAU90" s="17"/>
      <c r="AAV90" s="17"/>
      <c r="AAW90" s="17"/>
      <c r="AAX90" s="17"/>
      <c r="AAY90" s="17"/>
      <c r="AAZ90" s="17"/>
      <c r="ABA90" s="17"/>
      <c r="ABB90" s="17"/>
      <c r="ABC90" s="17"/>
      <c r="ABD90" s="17"/>
      <c r="ABE90" s="17"/>
      <c r="ABF90" s="17"/>
      <c r="ABG90" s="17"/>
      <c r="ABH90" s="17"/>
      <c r="ABI90" s="17"/>
      <c r="ABJ90" s="17"/>
      <c r="ABK90" s="17"/>
      <c r="ABL90" s="17"/>
      <c r="ABM90" s="17"/>
      <c r="ABN90" s="17"/>
      <c r="ABO90" s="17"/>
      <c r="ABP90" s="17"/>
      <c r="ABQ90" s="17"/>
      <c r="ABR90" s="17"/>
      <c r="ABS90" s="17"/>
      <c r="ABT90" s="17"/>
      <c r="ABU90" s="17"/>
      <c r="ABV90" s="17"/>
      <c r="ABW90" s="17"/>
      <c r="ABX90" s="17"/>
      <c r="ABY90" s="17"/>
      <c r="ABZ90" s="17"/>
      <c r="ACA90" s="17"/>
      <c r="ACB90" s="17"/>
      <c r="ACC90" s="17"/>
      <c r="ACD90" s="17"/>
      <c r="ACE90" s="17"/>
      <c r="ACF90" s="17"/>
      <c r="ACG90" s="17"/>
      <c r="ACH90" s="17"/>
      <c r="ACI90" s="17"/>
      <c r="ACJ90" s="17"/>
      <c r="ACK90" s="17"/>
      <c r="ACL90" s="17"/>
      <c r="ACM90" s="17"/>
      <c r="ACN90" s="17"/>
      <c r="ACO90" s="17"/>
      <c r="ACP90" s="17"/>
      <c r="ACQ90" s="17"/>
      <c r="ACR90" s="17"/>
      <c r="ACS90" s="17"/>
      <c r="ACT90" s="17"/>
      <c r="ACU90" s="17"/>
      <c r="ACV90" s="17"/>
      <c r="ACW90" s="17"/>
      <c r="ACX90" s="17"/>
      <c r="ACY90" s="17"/>
      <c r="ACZ90" s="17"/>
      <c r="ADA90" s="17"/>
      <c r="ADB90" s="17"/>
      <c r="ADC90" s="17"/>
      <c r="ADD90" s="17"/>
      <c r="ADE90" s="17"/>
      <c r="ADF90" s="17"/>
      <c r="ADG90" s="17"/>
      <c r="ADH90" s="17"/>
      <c r="ADI90" s="17"/>
      <c r="ADJ90" s="17"/>
      <c r="ADK90" s="17"/>
      <c r="ADL90" s="17"/>
      <c r="ADM90" s="17"/>
      <c r="ADN90" s="17"/>
      <c r="ADO90" s="17"/>
      <c r="ADP90" s="17"/>
      <c r="ADQ90" s="17"/>
      <c r="ADR90" s="17"/>
      <c r="ADS90" s="17"/>
      <c r="ADT90" s="17"/>
      <c r="ADU90" s="17"/>
      <c r="ADV90" s="17"/>
      <c r="ADW90" s="17"/>
      <c r="ADX90" s="17"/>
      <c r="ADY90" s="17"/>
      <c r="ADZ90" s="17"/>
      <c r="AEA90" s="17"/>
      <c r="AEB90" s="17"/>
      <c r="AEC90" s="17"/>
      <c r="AED90" s="17"/>
      <c r="AEE90" s="17"/>
      <c r="AEF90" s="17"/>
      <c r="AEG90" s="17"/>
      <c r="AEH90" s="17"/>
      <c r="AEI90" s="17"/>
      <c r="AEJ90" s="17"/>
      <c r="AEK90" s="17"/>
      <c r="AEL90" s="17"/>
      <c r="AEM90" s="17"/>
      <c r="AEN90" s="17"/>
      <c r="AEO90" s="17"/>
      <c r="AEP90" s="17"/>
      <c r="AEQ90" s="17"/>
      <c r="AER90" s="17"/>
      <c r="AES90" s="17"/>
      <c r="AET90" s="17"/>
      <c r="AEU90" s="17"/>
      <c r="AEV90" s="17"/>
      <c r="AEW90" s="17"/>
      <c r="AEX90" s="17"/>
      <c r="AEY90" s="17"/>
      <c r="AEZ90" s="17"/>
      <c r="AFA90" s="17"/>
      <c r="AFB90" s="17"/>
      <c r="AFC90" s="17"/>
      <c r="AFD90" s="17"/>
      <c r="AFE90" s="17"/>
      <c r="AFF90" s="17"/>
      <c r="AFG90" s="17"/>
      <c r="AFH90" s="17"/>
      <c r="AFI90" s="17"/>
      <c r="AFJ90" s="17"/>
      <c r="AFK90" s="17"/>
      <c r="AFL90" s="17"/>
      <c r="AFM90" s="17"/>
      <c r="AFN90" s="17"/>
      <c r="AFO90" s="17"/>
      <c r="AFP90" s="17"/>
      <c r="AFQ90" s="17"/>
      <c r="AFR90" s="17"/>
      <c r="AFS90" s="17"/>
      <c r="AFT90" s="17"/>
      <c r="AFU90" s="17"/>
      <c r="AFV90" s="17"/>
      <c r="AFW90" s="17"/>
      <c r="AFX90" s="17"/>
      <c r="AFY90" s="17"/>
      <c r="AFZ90" s="17"/>
      <c r="AGA90" s="17"/>
      <c r="AGB90" s="17"/>
      <c r="AGC90" s="17"/>
      <c r="AGD90" s="17"/>
      <c r="AGE90" s="17"/>
      <c r="AGF90" s="17"/>
      <c r="AGG90" s="17"/>
      <c r="AGH90" s="17"/>
      <c r="AGI90" s="17"/>
      <c r="AGJ90" s="17"/>
      <c r="AGK90" s="17"/>
      <c r="AGL90" s="17"/>
      <c r="AGM90" s="17"/>
      <c r="AGN90" s="17"/>
      <c r="AGO90" s="17"/>
      <c r="AGP90" s="17"/>
      <c r="AGQ90" s="17"/>
      <c r="AGR90" s="17"/>
      <c r="AGS90" s="17"/>
      <c r="AGT90" s="17"/>
      <c r="AGU90" s="17"/>
      <c r="AGV90" s="17"/>
      <c r="AGW90" s="17"/>
      <c r="AGX90" s="17"/>
      <c r="AGY90" s="17"/>
      <c r="AGZ90" s="17"/>
      <c r="AHA90" s="17"/>
      <c r="AHB90" s="17"/>
      <c r="AHC90" s="17"/>
      <c r="AHD90" s="17"/>
      <c r="AHE90" s="17"/>
      <c r="AHF90" s="17"/>
      <c r="AHG90" s="17"/>
      <c r="AHH90" s="17"/>
      <c r="AHI90" s="17"/>
      <c r="AHJ90" s="17"/>
      <c r="AHK90" s="17"/>
      <c r="AHL90" s="17"/>
      <c r="AHM90" s="17"/>
      <c r="AHN90" s="17"/>
      <c r="AHO90" s="17"/>
      <c r="AHP90" s="17"/>
      <c r="AHQ90" s="17"/>
      <c r="AHR90" s="17"/>
      <c r="AHS90" s="17"/>
      <c r="AHT90" s="17"/>
      <c r="AHU90" s="17"/>
      <c r="AHV90" s="17"/>
      <c r="AHW90" s="17"/>
      <c r="AHX90" s="17"/>
      <c r="AHY90" s="17"/>
      <c r="AHZ90" s="17"/>
      <c r="AIA90" s="17"/>
      <c r="AIB90" s="17"/>
      <c r="AIC90" s="17"/>
      <c r="AID90" s="17"/>
      <c r="AIE90" s="17"/>
      <c r="AIF90" s="17"/>
      <c r="AIG90" s="17"/>
      <c r="AIH90" s="17"/>
      <c r="AII90" s="17"/>
      <c r="AIJ90" s="17"/>
      <c r="AIK90" s="17"/>
      <c r="AIL90" s="17"/>
      <c r="AIM90" s="17"/>
      <c r="AIN90" s="17"/>
      <c r="AIO90" s="17"/>
      <c r="AIP90" s="17"/>
      <c r="AIQ90" s="17"/>
      <c r="AIR90" s="17"/>
      <c r="AIS90" s="17"/>
      <c r="AIT90" s="17"/>
      <c r="AIU90" s="17"/>
      <c r="AIV90" s="17"/>
      <c r="AIW90" s="17"/>
      <c r="AIX90" s="17"/>
      <c r="AIY90" s="17"/>
      <c r="AIZ90" s="17"/>
      <c r="AJA90" s="17"/>
      <c r="AJB90" s="17"/>
      <c r="AJC90" s="17"/>
      <c r="AJD90" s="17"/>
      <c r="AJE90" s="17"/>
      <c r="AJF90" s="17"/>
      <c r="AJG90" s="17"/>
      <c r="AJH90" s="17"/>
      <c r="AJI90" s="17"/>
      <c r="AJJ90" s="17"/>
      <c r="AJK90" s="17"/>
      <c r="AJL90" s="17"/>
      <c r="AJM90" s="17"/>
      <c r="AJN90" s="17"/>
      <c r="AJO90" s="17"/>
      <c r="AJP90" s="17"/>
      <c r="AJQ90" s="17"/>
      <c r="AJR90" s="17"/>
      <c r="AJS90" s="17"/>
      <c r="AJT90" s="17"/>
      <c r="AJU90" s="17"/>
      <c r="AJV90" s="17"/>
      <c r="AJW90" s="17"/>
      <c r="AJX90" s="17"/>
      <c r="AJY90" s="17"/>
      <c r="AJZ90" s="17"/>
      <c r="AKA90" s="17"/>
      <c r="AKB90" s="17"/>
      <c r="AKC90" s="17"/>
      <c r="AKD90" s="17"/>
      <c r="AKE90" s="17"/>
      <c r="AKF90" s="17"/>
      <c r="AKG90" s="17"/>
      <c r="AKH90" s="17"/>
      <c r="AKI90" s="17"/>
      <c r="AKJ90" s="17"/>
      <c r="AKK90" s="17"/>
      <c r="AKL90" s="17"/>
      <c r="AKM90" s="17"/>
      <c r="AKN90" s="17"/>
      <c r="AKO90" s="17"/>
      <c r="AKP90" s="17"/>
      <c r="AKQ90" s="17"/>
      <c r="AKR90" s="17"/>
      <c r="AKS90" s="17"/>
      <c r="AKT90" s="17"/>
      <c r="AKU90" s="17"/>
      <c r="AKV90" s="17"/>
      <c r="AKW90" s="17"/>
      <c r="AKX90" s="17"/>
      <c r="AKY90" s="17"/>
      <c r="AKZ90" s="17"/>
      <c r="ALA90" s="17"/>
      <c r="ALB90" s="17"/>
      <c r="ALC90" s="17"/>
      <c r="ALD90" s="17"/>
      <c r="ALE90" s="17"/>
      <c r="ALF90" s="17"/>
      <c r="ALG90" s="17"/>
      <c r="ALH90" s="17"/>
      <c r="ALI90" s="17"/>
      <c r="ALJ90" s="17"/>
      <c r="ALK90" s="17"/>
      <c r="ALL90" s="17"/>
      <c r="ALM90" s="17"/>
      <c r="ALN90" s="17"/>
      <c r="ALO90" s="17"/>
      <c r="ALP90" s="17"/>
      <c r="ALQ90" s="17"/>
      <c r="ALR90" s="17"/>
      <c r="ALS90" s="17"/>
      <c r="ALT90" s="17"/>
      <c r="ALU90" s="17"/>
      <c r="ALV90" s="17"/>
      <c r="ALW90" s="17"/>
      <c r="ALX90" s="17"/>
      <c r="ALY90" s="17"/>
      <c r="ALZ90" s="17"/>
      <c r="AMA90" s="17"/>
      <c r="AMB90" s="17"/>
      <c r="AMC90" s="17"/>
      <c r="AMD90" s="17"/>
      <c r="AME90" s="17"/>
      <c r="AMF90" s="17"/>
      <c r="AMG90" s="17"/>
    </row>
    <row r="91" spans="1:1021">
      <c r="A91" s="17"/>
      <c r="B91" s="19" t="s">
        <v>538</v>
      </c>
      <c r="C91" s="20" t="s">
        <v>31</v>
      </c>
      <c r="D91" s="21"/>
      <c r="E91" s="22">
        <v>0.6</v>
      </c>
      <c r="F91" s="21">
        <v>29.95</v>
      </c>
      <c r="G91" s="22"/>
      <c r="H91" s="21"/>
      <c r="I91" s="22"/>
      <c r="J91" s="21"/>
      <c r="K91" s="25">
        <f t="shared" si="17"/>
        <v>8.9849999999999994</v>
      </c>
      <c r="L91" s="26">
        <f t="shared" si="18"/>
        <v>8.9849999999999994</v>
      </c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  <c r="IE91" s="17"/>
      <c r="IF91" s="17"/>
      <c r="IG91" s="17"/>
      <c r="IH91" s="17"/>
      <c r="II91" s="17"/>
      <c r="IJ91" s="17"/>
      <c r="IK91" s="17"/>
      <c r="IL91" s="17"/>
      <c r="IM91" s="17"/>
      <c r="IN91" s="17"/>
      <c r="IO91" s="17"/>
      <c r="IP91" s="17"/>
      <c r="IQ91" s="17"/>
      <c r="IR91" s="17"/>
      <c r="IS91" s="17"/>
      <c r="IT91" s="17"/>
      <c r="IU91" s="17"/>
      <c r="IV91" s="17"/>
      <c r="IW91" s="17"/>
      <c r="IX91" s="17"/>
      <c r="IY91" s="17"/>
      <c r="IZ91" s="17"/>
      <c r="JA91" s="17"/>
      <c r="JB91" s="17"/>
      <c r="JC91" s="17"/>
      <c r="JD91" s="17"/>
      <c r="JE91" s="17"/>
      <c r="JF91" s="17"/>
      <c r="JG91" s="17"/>
      <c r="JH91" s="17"/>
      <c r="JI91" s="17"/>
      <c r="JJ91" s="17"/>
      <c r="JK91" s="17"/>
      <c r="JL91" s="17"/>
      <c r="JM91" s="17"/>
      <c r="JN91" s="17"/>
      <c r="JO91" s="17"/>
      <c r="JP91" s="17"/>
      <c r="JQ91" s="17"/>
      <c r="JR91" s="17"/>
      <c r="JS91" s="17"/>
      <c r="JT91" s="17"/>
      <c r="JU91" s="17"/>
      <c r="JV91" s="17"/>
      <c r="JW91" s="17"/>
      <c r="JX91" s="17"/>
      <c r="JY91" s="17"/>
      <c r="JZ91" s="17"/>
      <c r="KA91" s="17"/>
      <c r="KB91" s="17"/>
      <c r="KC91" s="17"/>
      <c r="KD91" s="17"/>
      <c r="KE91" s="17"/>
      <c r="KF91" s="17"/>
      <c r="KG91" s="17"/>
      <c r="KH91" s="17"/>
      <c r="KI91" s="17"/>
      <c r="KJ91" s="17"/>
      <c r="KK91" s="17"/>
      <c r="KL91" s="17"/>
      <c r="KM91" s="17"/>
      <c r="KN91" s="17"/>
      <c r="KO91" s="17"/>
      <c r="KP91" s="17"/>
      <c r="KQ91" s="17"/>
      <c r="KR91" s="17"/>
      <c r="KS91" s="17"/>
      <c r="KT91" s="17"/>
      <c r="KU91" s="17"/>
      <c r="KV91" s="17"/>
      <c r="KW91" s="17"/>
      <c r="KX91" s="17"/>
      <c r="KY91" s="17"/>
      <c r="KZ91" s="17"/>
      <c r="LA91" s="17"/>
      <c r="LB91" s="17"/>
      <c r="LC91" s="17"/>
      <c r="LD91" s="17"/>
      <c r="LE91" s="17"/>
      <c r="LF91" s="17"/>
      <c r="LG91" s="17"/>
      <c r="LH91" s="17"/>
      <c r="LI91" s="17"/>
      <c r="LJ91" s="17"/>
      <c r="LK91" s="17"/>
      <c r="LL91" s="17"/>
      <c r="LM91" s="17"/>
      <c r="LN91" s="17"/>
      <c r="LO91" s="17"/>
      <c r="LP91" s="17"/>
      <c r="LQ91" s="17"/>
      <c r="LR91" s="17"/>
      <c r="LS91" s="17"/>
      <c r="LT91" s="17"/>
      <c r="LU91" s="17"/>
      <c r="LV91" s="17"/>
      <c r="LW91" s="17"/>
      <c r="LX91" s="17"/>
      <c r="LY91" s="17"/>
      <c r="LZ91" s="17"/>
      <c r="MA91" s="17"/>
      <c r="MB91" s="17"/>
      <c r="MC91" s="17"/>
      <c r="MD91" s="17"/>
      <c r="ME91" s="17"/>
      <c r="MF91" s="17"/>
      <c r="MG91" s="17"/>
      <c r="MH91" s="17"/>
      <c r="MI91" s="17"/>
      <c r="MJ91" s="17"/>
      <c r="MK91" s="17"/>
      <c r="ML91" s="17"/>
      <c r="MM91" s="17"/>
      <c r="MN91" s="17"/>
      <c r="MO91" s="17"/>
      <c r="MP91" s="17"/>
      <c r="MQ91" s="17"/>
      <c r="MR91" s="17"/>
      <c r="MS91" s="17"/>
      <c r="MT91" s="17"/>
      <c r="MU91" s="17"/>
      <c r="MV91" s="17"/>
      <c r="MW91" s="17"/>
      <c r="MX91" s="17"/>
      <c r="MY91" s="17"/>
      <c r="MZ91" s="17"/>
      <c r="NA91" s="17"/>
      <c r="NB91" s="17"/>
      <c r="NC91" s="17"/>
      <c r="ND91" s="17"/>
      <c r="NE91" s="17"/>
      <c r="NF91" s="17"/>
      <c r="NG91" s="17"/>
      <c r="NH91" s="17"/>
      <c r="NI91" s="17"/>
      <c r="NJ91" s="17"/>
      <c r="NK91" s="17"/>
      <c r="NL91" s="17"/>
      <c r="NM91" s="17"/>
      <c r="NN91" s="17"/>
      <c r="NO91" s="17"/>
      <c r="NP91" s="17"/>
      <c r="NQ91" s="17"/>
      <c r="NR91" s="17"/>
      <c r="NS91" s="17"/>
      <c r="NT91" s="17"/>
      <c r="NU91" s="17"/>
      <c r="NV91" s="17"/>
      <c r="NW91" s="17"/>
      <c r="NX91" s="17"/>
      <c r="NY91" s="17"/>
      <c r="NZ91" s="17"/>
      <c r="OA91" s="17"/>
      <c r="OB91" s="17"/>
      <c r="OC91" s="17"/>
      <c r="OD91" s="17"/>
      <c r="OE91" s="17"/>
      <c r="OF91" s="17"/>
      <c r="OG91" s="17"/>
      <c r="OH91" s="17"/>
      <c r="OI91" s="17"/>
      <c r="OJ91" s="17"/>
      <c r="OK91" s="17"/>
      <c r="OL91" s="17"/>
      <c r="OM91" s="17"/>
      <c r="ON91" s="17"/>
      <c r="OO91" s="17"/>
      <c r="OP91" s="17"/>
      <c r="OQ91" s="17"/>
      <c r="OR91" s="17"/>
      <c r="OS91" s="17"/>
      <c r="OT91" s="17"/>
      <c r="OU91" s="17"/>
      <c r="OV91" s="17"/>
      <c r="OW91" s="17"/>
      <c r="OX91" s="17"/>
      <c r="OY91" s="17"/>
      <c r="OZ91" s="17"/>
      <c r="PA91" s="17"/>
      <c r="PB91" s="17"/>
      <c r="PC91" s="17"/>
      <c r="PD91" s="17"/>
      <c r="PE91" s="17"/>
      <c r="PF91" s="17"/>
      <c r="PG91" s="17"/>
      <c r="PH91" s="17"/>
      <c r="PI91" s="17"/>
      <c r="PJ91" s="17"/>
      <c r="PK91" s="17"/>
      <c r="PL91" s="17"/>
      <c r="PM91" s="17"/>
      <c r="PN91" s="17"/>
      <c r="PO91" s="17"/>
      <c r="PP91" s="17"/>
      <c r="PQ91" s="17"/>
      <c r="PR91" s="17"/>
      <c r="PS91" s="17"/>
      <c r="PT91" s="17"/>
      <c r="PU91" s="17"/>
      <c r="PV91" s="17"/>
      <c r="PW91" s="17"/>
      <c r="PX91" s="17"/>
      <c r="PY91" s="17"/>
      <c r="PZ91" s="17"/>
      <c r="QA91" s="17"/>
      <c r="QB91" s="17"/>
      <c r="QC91" s="17"/>
      <c r="QD91" s="17"/>
      <c r="QE91" s="17"/>
      <c r="QF91" s="17"/>
      <c r="QG91" s="17"/>
      <c r="QH91" s="17"/>
      <c r="QI91" s="17"/>
      <c r="QJ91" s="17"/>
      <c r="QK91" s="17"/>
      <c r="QL91" s="17"/>
      <c r="QM91" s="17"/>
      <c r="QN91" s="17"/>
      <c r="QO91" s="17"/>
      <c r="QP91" s="17"/>
      <c r="QQ91" s="17"/>
      <c r="QR91" s="17"/>
      <c r="QS91" s="17"/>
      <c r="QT91" s="17"/>
      <c r="QU91" s="17"/>
      <c r="QV91" s="17"/>
      <c r="QW91" s="17"/>
      <c r="QX91" s="17"/>
      <c r="QY91" s="17"/>
      <c r="QZ91" s="17"/>
      <c r="RA91" s="17"/>
      <c r="RB91" s="17"/>
      <c r="RC91" s="17"/>
      <c r="RD91" s="17"/>
      <c r="RE91" s="17"/>
      <c r="RF91" s="17"/>
      <c r="RG91" s="17"/>
      <c r="RH91" s="17"/>
      <c r="RI91" s="17"/>
      <c r="RJ91" s="17"/>
      <c r="RK91" s="17"/>
      <c r="RL91" s="17"/>
      <c r="RM91" s="17"/>
      <c r="RN91" s="17"/>
      <c r="RO91" s="17"/>
      <c r="RP91" s="17"/>
      <c r="RQ91" s="17"/>
      <c r="RR91" s="17"/>
      <c r="RS91" s="17"/>
      <c r="RT91" s="17"/>
      <c r="RU91" s="17"/>
      <c r="RV91" s="17"/>
      <c r="RW91" s="17"/>
      <c r="RX91" s="17"/>
      <c r="RY91" s="17"/>
      <c r="RZ91" s="17"/>
      <c r="SA91" s="17"/>
      <c r="SB91" s="17"/>
      <c r="SC91" s="17"/>
      <c r="SD91" s="17"/>
      <c r="SE91" s="17"/>
      <c r="SF91" s="17"/>
      <c r="SG91" s="17"/>
      <c r="SH91" s="17"/>
      <c r="SI91" s="17"/>
      <c r="SJ91" s="17"/>
      <c r="SK91" s="17"/>
      <c r="SL91" s="17"/>
      <c r="SM91" s="17"/>
      <c r="SN91" s="17"/>
      <c r="SO91" s="17"/>
      <c r="SP91" s="17"/>
      <c r="SQ91" s="17"/>
      <c r="SR91" s="17"/>
      <c r="SS91" s="17"/>
      <c r="ST91" s="17"/>
      <c r="SU91" s="17"/>
      <c r="SV91" s="17"/>
      <c r="SW91" s="17"/>
      <c r="SX91" s="17"/>
      <c r="SY91" s="17"/>
      <c r="SZ91" s="17"/>
      <c r="TA91" s="17"/>
      <c r="TB91" s="17"/>
      <c r="TC91" s="17"/>
      <c r="TD91" s="17"/>
      <c r="TE91" s="17"/>
      <c r="TF91" s="17"/>
      <c r="TG91" s="17"/>
      <c r="TH91" s="17"/>
      <c r="TI91" s="17"/>
      <c r="TJ91" s="17"/>
      <c r="TK91" s="17"/>
      <c r="TL91" s="17"/>
      <c r="TM91" s="17"/>
      <c r="TN91" s="17"/>
      <c r="TO91" s="17"/>
      <c r="TP91" s="17"/>
      <c r="TQ91" s="17"/>
      <c r="TR91" s="17"/>
      <c r="TS91" s="17"/>
      <c r="TT91" s="17"/>
      <c r="TU91" s="17"/>
      <c r="TV91" s="17"/>
      <c r="TW91" s="17"/>
      <c r="TX91" s="17"/>
      <c r="TY91" s="17"/>
      <c r="TZ91" s="17"/>
      <c r="UA91" s="17"/>
      <c r="UB91" s="17"/>
      <c r="UC91" s="17"/>
      <c r="UD91" s="17"/>
      <c r="UE91" s="17"/>
      <c r="UF91" s="17"/>
      <c r="UG91" s="17"/>
      <c r="UH91" s="17"/>
      <c r="UI91" s="17"/>
      <c r="UJ91" s="17"/>
      <c r="UK91" s="17"/>
      <c r="UL91" s="17"/>
      <c r="UM91" s="17"/>
      <c r="UN91" s="17"/>
      <c r="UO91" s="17"/>
      <c r="UP91" s="17"/>
      <c r="UQ91" s="17"/>
      <c r="UR91" s="17"/>
      <c r="US91" s="17"/>
      <c r="UT91" s="17"/>
      <c r="UU91" s="17"/>
      <c r="UV91" s="17"/>
      <c r="UW91" s="17"/>
      <c r="UX91" s="17"/>
      <c r="UY91" s="17"/>
      <c r="UZ91" s="17"/>
      <c r="VA91" s="17"/>
      <c r="VB91" s="17"/>
      <c r="VC91" s="17"/>
      <c r="VD91" s="17"/>
      <c r="VE91" s="17"/>
      <c r="VF91" s="17"/>
      <c r="VG91" s="17"/>
      <c r="VH91" s="17"/>
      <c r="VI91" s="17"/>
      <c r="VJ91" s="17"/>
      <c r="VK91" s="17"/>
      <c r="VL91" s="17"/>
      <c r="VM91" s="17"/>
      <c r="VN91" s="17"/>
      <c r="VO91" s="17"/>
      <c r="VP91" s="17"/>
      <c r="VQ91" s="17"/>
      <c r="VR91" s="17"/>
      <c r="VS91" s="17"/>
      <c r="VT91" s="17"/>
      <c r="VU91" s="17"/>
      <c r="VV91" s="17"/>
      <c r="VW91" s="17"/>
      <c r="VX91" s="17"/>
      <c r="VY91" s="17"/>
      <c r="VZ91" s="17"/>
      <c r="WA91" s="17"/>
      <c r="WB91" s="17"/>
      <c r="WC91" s="17"/>
      <c r="WD91" s="17"/>
      <c r="WE91" s="17"/>
      <c r="WF91" s="17"/>
      <c r="WG91" s="17"/>
      <c r="WH91" s="17"/>
      <c r="WI91" s="17"/>
      <c r="WJ91" s="17"/>
      <c r="WK91" s="17"/>
      <c r="WL91" s="17"/>
      <c r="WM91" s="17"/>
      <c r="WN91" s="17"/>
      <c r="WO91" s="17"/>
      <c r="WP91" s="17"/>
      <c r="WQ91" s="17"/>
      <c r="WR91" s="17"/>
      <c r="WS91" s="17"/>
      <c r="WT91" s="17"/>
      <c r="WU91" s="17"/>
      <c r="WV91" s="17"/>
      <c r="WW91" s="17"/>
      <c r="WX91" s="17"/>
      <c r="WY91" s="17"/>
      <c r="WZ91" s="17"/>
      <c r="XA91" s="17"/>
      <c r="XB91" s="17"/>
      <c r="XC91" s="17"/>
      <c r="XD91" s="17"/>
      <c r="XE91" s="17"/>
      <c r="XF91" s="17"/>
      <c r="XG91" s="17"/>
      <c r="XH91" s="17"/>
      <c r="XI91" s="17"/>
      <c r="XJ91" s="17"/>
      <c r="XK91" s="17"/>
      <c r="XL91" s="17"/>
      <c r="XM91" s="17"/>
      <c r="XN91" s="17"/>
      <c r="XO91" s="17"/>
      <c r="XP91" s="17"/>
      <c r="XQ91" s="17"/>
      <c r="XR91" s="17"/>
      <c r="XS91" s="17"/>
      <c r="XT91" s="17"/>
      <c r="XU91" s="17"/>
      <c r="XV91" s="17"/>
      <c r="XW91" s="17"/>
      <c r="XX91" s="17"/>
      <c r="XY91" s="17"/>
      <c r="XZ91" s="17"/>
      <c r="YA91" s="17"/>
      <c r="YB91" s="17"/>
      <c r="YC91" s="17"/>
      <c r="YD91" s="17"/>
      <c r="YE91" s="17"/>
      <c r="YF91" s="17"/>
      <c r="YG91" s="17"/>
      <c r="YH91" s="17"/>
      <c r="YI91" s="17"/>
      <c r="YJ91" s="17"/>
      <c r="YK91" s="17"/>
      <c r="YL91" s="17"/>
      <c r="YM91" s="17"/>
      <c r="YN91" s="17"/>
      <c r="YO91" s="17"/>
      <c r="YP91" s="17"/>
      <c r="YQ91" s="17"/>
      <c r="YR91" s="17"/>
      <c r="YS91" s="17"/>
      <c r="YT91" s="17"/>
      <c r="YU91" s="17"/>
      <c r="YV91" s="17"/>
      <c r="YW91" s="17"/>
      <c r="YX91" s="17"/>
      <c r="YY91" s="17"/>
      <c r="YZ91" s="17"/>
      <c r="ZA91" s="17"/>
      <c r="ZB91" s="17"/>
      <c r="ZC91" s="17"/>
      <c r="ZD91" s="17"/>
      <c r="ZE91" s="17"/>
      <c r="ZF91" s="17"/>
      <c r="ZG91" s="17"/>
      <c r="ZH91" s="17"/>
      <c r="ZI91" s="17"/>
      <c r="ZJ91" s="17"/>
      <c r="ZK91" s="17"/>
      <c r="ZL91" s="17"/>
      <c r="ZM91" s="17"/>
      <c r="ZN91" s="17"/>
      <c r="ZO91" s="17"/>
      <c r="ZP91" s="17"/>
      <c r="ZQ91" s="17"/>
      <c r="ZR91" s="17"/>
      <c r="ZS91" s="17"/>
      <c r="ZT91" s="17"/>
      <c r="ZU91" s="17"/>
      <c r="ZV91" s="17"/>
      <c r="ZW91" s="17"/>
      <c r="ZX91" s="17"/>
      <c r="ZY91" s="17"/>
      <c r="ZZ91" s="17"/>
      <c r="AAA91" s="17"/>
      <c r="AAB91" s="17"/>
      <c r="AAC91" s="17"/>
      <c r="AAD91" s="17"/>
      <c r="AAE91" s="17"/>
      <c r="AAF91" s="17"/>
      <c r="AAG91" s="17"/>
      <c r="AAH91" s="17"/>
      <c r="AAI91" s="17"/>
      <c r="AAJ91" s="17"/>
      <c r="AAK91" s="17"/>
      <c r="AAL91" s="17"/>
      <c r="AAM91" s="17"/>
      <c r="AAN91" s="17"/>
      <c r="AAO91" s="17"/>
      <c r="AAP91" s="17"/>
      <c r="AAQ91" s="17"/>
      <c r="AAR91" s="17"/>
      <c r="AAS91" s="17"/>
      <c r="AAT91" s="17"/>
      <c r="AAU91" s="17"/>
      <c r="AAV91" s="17"/>
      <c r="AAW91" s="17"/>
      <c r="AAX91" s="17"/>
      <c r="AAY91" s="17"/>
      <c r="AAZ91" s="17"/>
      <c r="ABA91" s="17"/>
      <c r="ABB91" s="17"/>
      <c r="ABC91" s="17"/>
      <c r="ABD91" s="17"/>
      <c r="ABE91" s="17"/>
      <c r="ABF91" s="17"/>
      <c r="ABG91" s="17"/>
      <c r="ABH91" s="17"/>
      <c r="ABI91" s="17"/>
      <c r="ABJ91" s="17"/>
      <c r="ABK91" s="17"/>
      <c r="ABL91" s="17"/>
      <c r="ABM91" s="17"/>
      <c r="ABN91" s="17"/>
      <c r="ABO91" s="17"/>
      <c r="ABP91" s="17"/>
      <c r="ABQ91" s="17"/>
      <c r="ABR91" s="17"/>
      <c r="ABS91" s="17"/>
      <c r="ABT91" s="17"/>
      <c r="ABU91" s="17"/>
      <c r="ABV91" s="17"/>
      <c r="ABW91" s="17"/>
      <c r="ABX91" s="17"/>
      <c r="ABY91" s="17"/>
      <c r="ABZ91" s="17"/>
      <c r="ACA91" s="17"/>
      <c r="ACB91" s="17"/>
      <c r="ACC91" s="17"/>
      <c r="ACD91" s="17"/>
      <c r="ACE91" s="17"/>
      <c r="ACF91" s="17"/>
      <c r="ACG91" s="17"/>
      <c r="ACH91" s="17"/>
      <c r="ACI91" s="17"/>
      <c r="ACJ91" s="17"/>
      <c r="ACK91" s="17"/>
      <c r="ACL91" s="17"/>
      <c r="ACM91" s="17"/>
      <c r="ACN91" s="17"/>
      <c r="ACO91" s="17"/>
      <c r="ACP91" s="17"/>
      <c r="ACQ91" s="17"/>
      <c r="ACR91" s="17"/>
      <c r="ACS91" s="17"/>
      <c r="ACT91" s="17"/>
      <c r="ACU91" s="17"/>
      <c r="ACV91" s="17"/>
      <c r="ACW91" s="17"/>
      <c r="ACX91" s="17"/>
      <c r="ACY91" s="17"/>
      <c r="ACZ91" s="17"/>
      <c r="ADA91" s="17"/>
      <c r="ADB91" s="17"/>
      <c r="ADC91" s="17"/>
      <c r="ADD91" s="17"/>
      <c r="ADE91" s="17"/>
      <c r="ADF91" s="17"/>
      <c r="ADG91" s="17"/>
      <c r="ADH91" s="17"/>
      <c r="ADI91" s="17"/>
      <c r="ADJ91" s="17"/>
      <c r="ADK91" s="17"/>
      <c r="ADL91" s="17"/>
      <c r="ADM91" s="17"/>
      <c r="ADN91" s="17"/>
      <c r="ADO91" s="17"/>
      <c r="ADP91" s="17"/>
      <c r="ADQ91" s="17"/>
      <c r="ADR91" s="17"/>
      <c r="ADS91" s="17"/>
      <c r="ADT91" s="17"/>
      <c r="ADU91" s="17"/>
      <c r="ADV91" s="17"/>
      <c r="ADW91" s="17"/>
      <c r="ADX91" s="17"/>
      <c r="ADY91" s="17"/>
      <c r="ADZ91" s="17"/>
      <c r="AEA91" s="17"/>
      <c r="AEB91" s="17"/>
      <c r="AEC91" s="17"/>
      <c r="AED91" s="17"/>
      <c r="AEE91" s="17"/>
      <c r="AEF91" s="17"/>
      <c r="AEG91" s="17"/>
      <c r="AEH91" s="17"/>
      <c r="AEI91" s="17"/>
      <c r="AEJ91" s="17"/>
      <c r="AEK91" s="17"/>
      <c r="AEL91" s="17"/>
      <c r="AEM91" s="17"/>
      <c r="AEN91" s="17"/>
      <c r="AEO91" s="17"/>
      <c r="AEP91" s="17"/>
      <c r="AEQ91" s="17"/>
      <c r="AER91" s="17"/>
      <c r="AES91" s="17"/>
      <c r="AET91" s="17"/>
      <c r="AEU91" s="17"/>
      <c r="AEV91" s="17"/>
      <c r="AEW91" s="17"/>
      <c r="AEX91" s="17"/>
      <c r="AEY91" s="17"/>
      <c r="AEZ91" s="17"/>
      <c r="AFA91" s="17"/>
      <c r="AFB91" s="17"/>
      <c r="AFC91" s="17"/>
      <c r="AFD91" s="17"/>
      <c r="AFE91" s="17"/>
      <c r="AFF91" s="17"/>
      <c r="AFG91" s="17"/>
      <c r="AFH91" s="17"/>
      <c r="AFI91" s="17"/>
      <c r="AFJ91" s="17"/>
      <c r="AFK91" s="17"/>
      <c r="AFL91" s="17"/>
      <c r="AFM91" s="17"/>
      <c r="AFN91" s="17"/>
      <c r="AFO91" s="17"/>
      <c r="AFP91" s="17"/>
      <c r="AFQ91" s="17"/>
      <c r="AFR91" s="17"/>
      <c r="AFS91" s="17"/>
      <c r="AFT91" s="17"/>
      <c r="AFU91" s="17"/>
      <c r="AFV91" s="17"/>
      <c r="AFW91" s="17"/>
      <c r="AFX91" s="17"/>
      <c r="AFY91" s="17"/>
      <c r="AFZ91" s="17"/>
      <c r="AGA91" s="17"/>
      <c r="AGB91" s="17"/>
      <c r="AGC91" s="17"/>
      <c r="AGD91" s="17"/>
      <c r="AGE91" s="17"/>
      <c r="AGF91" s="17"/>
      <c r="AGG91" s="17"/>
      <c r="AGH91" s="17"/>
      <c r="AGI91" s="17"/>
      <c r="AGJ91" s="17"/>
      <c r="AGK91" s="17"/>
      <c r="AGL91" s="17"/>
      <c r="AGM91" s="17"/>
      <c r="AGN91" s="17"/>
      <c r="AGO91" s="17"/>
      <c r="AGP91" s="17"/>
      <c r="AGQ91" s="17"/>
      <c r="AGR91" s="17"/>
      <c r="AGS91" s="17"/>
      <c r="AGT91" s="17"/>
      <c r="AGU91" s="17"/>
      <c r="AGV91" s="17"/>
      <c r="AGW91" s="17"/>
      <c r="AGX91" s="17"/>
      <c r="AGY91" s="17"/>
      <c r="AGZ91" s="17"/>
      <c r="AHA91" s="17"/>
      <c r="AHB91" s="17"/>
      <c r="AHC91" s="17"/>
      <c r="AHD91" s="17"/>
      <c r="AHE91" s="17"/>
      <c r="AHF91" s="17"/>
      <c r="AHG91" s="17"/>
      <c r="AHH91" s="17"/>
      <c r="AHI91" s="17"/>
      <c r="AHJ91" s="17"/>
      <c r="AHK91" s="17"/>
      <c r="AHL91" s="17"/>
      <c r="AHM91" s="17"/>
      <c r="AHN91" s="17"/>
      <c r="AHO91" s="17"/>
      <c r="AHP91" s="17"/>
      <c r="AHQ91" s="17"/>
      <c r="AHR91" s="17"/>
      <c r="AHS91" s="17"/>
      <c r="AHT91" s="17"/>
      <c r="AHU91" s="17"/>
      <c r="AHV91" s="17"/>
      <c r="AHW91" s="17"/>
      <c r="AHX91" s="17"/>
      <c r="AHY91" s="17"/>
      <c r="AHZ91" s="17"/>
      <c r="AIA91" s="17"/>
      <c r="AIB91" s="17"/>
      <c r="AIC91" s="17"/>
      <c r="AID91" s="17"/>
      <c r="AIE91" s="17"/>
      <c r="AIF91" s="17"/>
      <c r="AIG91" s="17"/>
      <c r="AIH91" s="17"/>
      <c r="AII91" s="17"/>
      <c r="AIJ91" s="17"/>
      <c r="AIK91" s="17"/>
      <c r="AIL91" s="17"/>
      <c r="AIM91" s="17"/>
      <c r="AIN91" s="17"/>
      <c r="AIO91" s="17"/>
      <c r="AIP91" s="17"/>
      <c r="AIQ91" s="17"/>
      <c r="AIR91" s="17"/>
      <c r="AIS91" s="17"/>
      <c r="AIT91" s="17"/>
      <c r="AIU91" s="17"/>
      <c r="AIV91" s="17"/>
      <c r="AIW91" s="17"/>
      <c r="AIX91" s="17"/>
      <c r="AIY91" s="17"/>
      <c r="AIZ91" s="17"/>
      <c r="AJA91" s="17"/>
      <c r="AJB91" s="17"/>
      <c r="AJC91" s="17"/>
      <c r="AJD91" s="17"/>
      <c r="AJE91" s="17"/>
      <c r="AJF91" s="17"/>
      <c r="AJG91" s="17"/>
      <c r="AJH91" s="17"/>
      <c r="AJI91" s="17"/>
      <c r="AJJ91" s="17"/>
      <c r="AJK91" s="17"/>
      <c r="AJL91" s="17"/>
      <c r="AJM91" s="17"/>
      <c r="AJN91" s="17"/>
      <c r="AJO91" s="17"/>
      <c r="AJP91" s="17"/>
      <c r="AJQ91" s="17"/>
      <c r="AJR91" s="17"/>
      <c r="AJS91" s="17"/>
      <c r="AJT91" s="17"/>
      <c r="AJU91" s="17"/>
      <c r="AJV91" s="17"/>
      <c r="AJW91" s="17"/>
      <c r="AJX91" s="17"/>
      <c r="AJY91" s="17"/>
      <c r="AJZ91" s="17"/>
      <c r="AKA91" s="17"/>
      <c r="AKB91" s="17"/>
      <c r="AKC91" s="17"/>
      <c r="AKD91" s="17"/>
      <c r="AKE91" s="17"/>
      <c r="AKF91" s="17"/>
      <c r="AKG91" s="17"/>
      <c r="AKH91" s="17"/>
      <c r="AKI91" s="17"/>
      <c r="AKJ91" s="17"/>
      <c r="AKK91" s="17"/>
      <c r="AKL91" s="17"/>
      <c r="AKM91" s="17"/>
      <c r="AKN91" s="17"/>
      <c r="AKO91" s="17"/>
      <c r="AKP91" s="17"/>
      <c r="AKQ91" s="17"/>
      <c r="AKR91" s="17"/>
      <c r="AKS91" s="17"/>
      <c r="AKT91" s="17"/>
      <c r="AKU91" s="17"/>
      <c r="AKV91" s="17"/>
      <c r="AKW91" s="17"/>
      <c r="AKX91" s="17"/>
      <c r="AKY91" s="17"/>
      <c r="AKZ91" s="17"/>
      <c r="ALA91" s="17"/>
      <c r="ALB91" s="17"/>
      <c r="ALC91" s="17"/>
      <c r="ALD91" s="17"/>
      <c r="ALE91" s="17"/>
      <c r="ALF91" s="17"/>
      <c r="ALG91" s="17"/>
      <c r="ALH91" s="17"/>
      <c r="ALI91" s="17"/>
      <c r="ALJ91" s="17"/>
      <c r="ALK91" s="17"/>
      <c r="ALL91" s="17"/>
      <c r="ALM91" s="17"/>
      <c r="ALN91" s="17"/>
      <c r="ALO91" s="17"/>
      <c r="ALP91" s="17"/>
      <c r="ALQ91" s="17"/>
      <c r="ALR91" s="17"/>
      <c r="ALS91" s="17"/>
      <c r="ALT91" s="17"/>
      <c r="ALU91" s="17"/>
      <c r="ALV91" s="17"/>
      <c r="ALW91" s="17"/>
      <c r="ALX91" s="17"/>
      <c r="ALY91" s="17"/>
      <c r="ALZ91" s="17"/>
      <c r="AMA91" s="17"/>
      <c r="AMB91" s="17"/>
      <c r="AMC91" s="17"/>
      <c r="AMD91" s="17"/>
      <c r="AME91" s="17"/>
      <c r="AMF91" s="17"/>
      <c r="AMG91" s="17"/>
    </row>
    <row r="92" spans="1:1021" ht="15.75" customHeight="1">
      <c r="A92" s="17"/>
      <c r="B92" s="343" t="s">
        <v>317</v>
      </c>
      <c r="C92" s="344"/>
      <c r="D92" s="344"/>
      <c r="E92" s="344"/>
      <c r="F92" s="344"/>
      <c r="G92" s="344"/>
      <c r="H92" s="344"/>
      <c r="I92" s="344"/>
      <c r="J92" s="344"/>
      <c r="K92" s="344"/>
      <c r="L92" s="36">
        <f>SUM(L85:L91)</f>
        <v>62.093499999999992</v>
      </c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  <c r="IE92" s="17"/>
      <c r="IF92" s="17"/>
      <c r="IG92" s="17"/>
      <c r="IH92" s="17"/>
      <c r="II92" s="17"/>
      <c r="IJ92" s="17"/>
      <c r="IK92" s="17"/>
      <c r="IL92" s="17"/>
      <c r="IM92" s="17"/>
      <c r="IN92" s="17"/>
      <c r="IO92" s="17"/>
      <c r="IP92" s="17"/>
      <c r="IQ92" s="17"/>
      <c r="IR92" s="17"/>
      <c r="IS92" s="17"/>
      <c r="IT92" s="17"/>
      <c r="IU92" s="17"/>
      <c r="IV92" s="17"/>
      <c r="IW92" s="17"/>
      <c r="IX92" s="17"/>
      <c r="IY92" s="17"/>
      <c r="IZ92" s="17"/>
      <c r="JA92" s="17"/>
      <c r="JB92" s="17"/>
      <c r="JC92" s="17"/>
      <c r="JD92" s="17"/>
      <c r="JE92" s="17"/>
      <c r="JF92" s="17"/>
      <c r="JG92" s="17"/>
      <c r="JH92" s="17"/>
      <c r="JI92" s="17"/>
      <c r="JJ92" s="17"/>
      <c r="JK92" s="17"/>
      <c r="JL92" s="17"/>
      <c r="JM92" s="17"/>
      <c r="JN92" s="17"/>
      <c r="JO92" s="17"/>
      <c r="JP92" s="17"/>
      <c r="JQ92" s="17"/>
      <c r="JR92" s="17"/>
      <c r="JS92" s="17"/>
      <c r="JT92" s="17"/>
      <c r="JU92" s="17"/>
      <c r="JV92" s="17"/>
      <c r="JW92" s="17"/>
      <c r="JX92" s="17"/>
      <c r="JY92" s="17"/>
      <c r="JZ92" s="17"/>
      <c r="KA92" s="17"/>
      <c r="KB92" s="17"/>
      <c r="KC92" s="17"/>
      <c r="KD92" s="17"/>
      <c r="KE92" s="17"/>
      <c r="KF92" s="17"/>
      <c r="KG92" s="17"/>
      <c r="KH92" s="17"/>
      <c r="KI92" s="17"/>
      <c r="KJ92" s="17"/>
      <c r="KK92" s="17"/>
      <c r="KL92" s="17"/>
      <c r="KM92" s="17"/>
      <c r="KN92" s="17"/>
      <c r="KO92" s="17"/>
      <c r="KP92" s="17"/>
      <c r="KQ92" s="17"/>
      <c r="KR92" s="17"/>
      <c r="KS92" s="17"/>
      <c r="KT92" s="17"/>
      <c r="KU92" s="17"/>
      <c r="KV92" s="17"/>
      <c r="KW92" s="17"/>
      <c r="KX92" s="17"/>
      <c r="KY92" s="17"/>
      <c r="KZ92" s="17"/>
      <c r="LA92" s="17"/>
      <c r="LB92" s="17"/>
      <c r="LC92" s="17"/>
      <c r="LD92" s="17"/>
      <c r="LE92" s="17"/>
      <c r="LF92" s="17"/>
      <c r="LG92" s="17"/>
      <c r="LH92" s="17"/>
      <c r="LI92" s="17"/>
      <c r="LJ92" s="17"/>
      <c r="LK92" s="17"/>
      <c r="LL92" s="17"/>
      <c r="LM92" s="17"/>
      <c r="LN92" s="17"/>
      <c r="LO92" s="17"/>
      <c r="LP92" s="17"/>
      <c r="LQ92" s="17"/>
      <c r="LR92" s="17"/>
      <c r="LS92" s="17"/>
      <c r="LT92" s="17"/>
      <c r="LU92" s="17"/>
      <c r="LV92" s="17"/>
      <c r="LW92" s="17"/>
      <c r="LX92" s="17"/>
      <c r="LY92" s="17"/>
      <c r="LZ92" s="17"/>
      <c r="MA92" s="17"/>
      <c r="MB92" s="17"/>
      <c r="MC92" s="17"/>
      <c r="MD92" s="17"/>
      <c r="ME92" s="17"/>
      <c r="MF92" s="17"/>
      <c r="MG92" s="17"/>
      <c r="MH92" s="17"/>
      <c r="MI92" s="17"/>
      <c r="MJ92" s="17"/>
      <c r="MK92" s="17"/>
      <c r="ML92" s="17"/>
      <c r="MM92" s="17"/>
      <c r="MN92" s="17"/>
      <c r="MO92" s="17"/>
      <c r="MP92" s="17"/>
      <c r="MQ92" s="17"/>
      <c r="MR92" s="17"/>
      <c r="MS92" s="17"/>
      <c r="MT92" s="17"/>
      <c r="MU92" s="17"/>
      <c r="MV92" s="17"/>
      <c r="MW92" s="17"/>
      <c r="MX92" s="17"/>
      <c r="MY92" s="17"/>
      <c r="MZ92" s="17"/>
      <c r="NA92" s="17"/>
      <c r="NB92" s="17"/>
      <c r="NC92" s="17"/>
      <c r="ND92" s="17"/>
      <c r="NE92" s="17"/>
      <c r="NF92" s="17"/>
      <c r="NG92" s="17"/>
      <c r="NH92" s="17"/>
      <c r="NI92" s="17"/>
      <c r="NJ92" s="17"/>
      <c r="NK92" s="17"/>
      <c r="NL92" s="17"/>
      <c r="NM92" s="17"/>
      <c r="NN92" s="17"/>
      <c r="NO92" s="17"/>
      <c r="NP92" s="17"/>
      <c r="NQ92" s="17"/>
      <c r="NR92" s="17"/>
      <c r="NS92" s="17"/>
      <c r="NT92" s="17"/>
      <c r="NU92" s="17"/>
      <c r="NV92" s="17"/>
      <c r="NW92" s="17"/>
      <c r="NX92" s="17"/>
      <c r="NY92" s="17"/>
      <c r="NZ92" s="17"/>
      <c r="OA92" s="17"/>
      <c r="OB92" s="17"/>
      <c r="OC92" s="17"/>
      <c r="OD92" s="17"/>
      <c r="OE92" s="17"/>
      <c r="OF92" s="17"/>
      <c r="OG92" s="17"/>
      <c r="OH92" s="17"/>
      <c r="OI92" s="17"/>
      <c r="OJ92" s="17"/>
      <c r="OK92" s="17"/>
      <c r="OL92" s="17"/>
      <c r="OM92" s="17"/>
      <c r="ON92" s="17"/>
      <c r="OO92" s="17"/>
      <c r="OP92" s="17"/>
      <c r="OQ92" s="17"/>
      <c r="OR92" s="17"/>
      <c r="OS92" s="17"/>
      <c r="OT92" s="17"/>
      <c r="OU92" s="17"/>
      <c r="OV92" s="17"/>
      <c r="OW92" s="17"/>
      <c r="OX92" s="17"/>
      <c r="OY92" s="17"/>
      <c r="OZ92" s="17"/>
      <c r="PA92" s="17"/>
      <c r="PB92" s="17"/>
      <c r="PC92" s="17"/>
      <c r="PD92" s="17"/>
      <c r="PE92" s="17"/>
      <c r="PF92" s="17"/>
      <c r="PG92" s="17"/>
      <c r="PH92" s="17"/>
      <c r="PI92" s="17"/>
      <c r="PJ92" s="17"/>
      <c r="PK92" s="17"/>
      <c r="PL92" s="17"/>
      <c r="PM92" s="17"/>
      <c r="PN92" s="17"/>
      <c r="PO92" s="17"/>
      <c r="PP92" s="17"/>
      <c r="PQ92" s="17"/>
      <c r="PR92" s="17"/>
      <c r="PS92" s="17"/>
      <c r="PT92" s="17"/>
      <c r="PU92" s="17"/>
      <c r="PV92" s="17"/>
      <c r="PW92" s="17"/>
      <c r="PX92" s="17"/>
      <c r="PY92" s="17"/>
      <c r="PZ92" s="17"/>
      <c r="QA92" s="17"/>
      <c r="QB92" s="17"/>
      <c r="QC92" s="17"/>
      <c r="QD92" s="17"/>
      <c r="QE92" s="17"/>
      <c r="QF92" s="17"/>
      <c r="QG92" s="17"/>
      <c r="QH92" s="17"/>
      <c r="QI92" s="17"/>
      <c r="QJ92" s="17"/>
      <c r="QK92" s="17"/>
      <c r="QL92" s="17"/>
      <c r="QM92" s="17"/>
      <c r="QN92" s="17"/>
      <c r="QO92" s="17"/>
      <c r="QP92" s="17"/>
      <c r="QQ92" s="17"/>
      <c r="QR92" s="17"/>
      <c r="QS92" s="17"/>
      <c r="QT92" s="17"/>
      <c r="QU92" s="17"/>
      <c r="QV92" s="17"/>
      <c r="QW92" s="17"/>
      <c r="QX92" s="17"/>
      <c r="QY92" s="17"/>
      <c r="QZ92" s="17"/>
      <c r="RA92" s="17"/>
      <c r="RB92" s="17"/>
      <c r="RC92" s="17"/>
      <c r="RD92" s="17"/>
      <c r="RE92" s="17"/>
      <c r="RF92" s="17"/>
      <c r="RG92" s="17"/>
      <c r="RH92" s="17"/>
      <c r="RI92" s="17"/>
      <c r="RJ92" s="17"/>
      <c r="RK92" s="17"/>
      <c r="RL92" s="17"/>
      <c r="RM92" s="17"/>
      <c r="RN92" s="17"/>
      <c r="RO92" s="17"/>
      <c r="RP92" s="17"/>
      <c r="RQ92" s="17"/>
      <c r="RR92" s="17"/>
      <c r="RS92" s="17"/>
      <c r="RT92" s="17"/>
      <c r="RU92" s="17"/>
      <c r="RV92" s="17"/>
      <c r="RW92" s="17"/>
      <c r="RX92" s="17"/>
      <c r="RY92" s="17"/>
      <c r="RZ92" s="17"/>
      <c r="SA92" s="17"/>
      <c r="SB92" s="17"/>
      <c r="SC92" s="17"/>
      <c r="SD92" s="17"/>
      <c r="SE92" s="17"/>
      <c r="SF92" s="17"/>
      <c r="SG92" s="17"/>
      <c r="SH92" s="17"/>
      <c r="SI92" s="17"/>
      <c r="SJ92" s="17"/>
      <c r="SK92" s="17"/>
      <c r="SL92" s="17"/>
      <c r="SM92" s="17"/>
      <c r="SN92" s="17"/>
      <c r="SO92" s="17"/>
      <c r="SP92" s="17"/>
      <c r="SQ92" s="17"/>
      <c r="SR92" s="17"/>
      <c r="SS92" s="17"/>
      <c r="ST92" s="17"/>
      <c r="SU92" s="17"/>
      <c r="SV92" s="17"/>
      <c r="SW92" s="17"/>
      <c r="SX92" s="17"/>
      <c r="SY92" s="17"/>
      <c r="SZ92" s="17"/>
      <c r="TA92" s="17"/>
      <c r="TB92" s="17"/>
      <c r="TC92" s="17"/>
      <c r="TD92" s="17"/>
      <c r="TE92" s="17"/>
      <c r="TF92" s="17"/>
      <c r="TG92" s="17"/>
      <c r="TH92" s="17"/>
      <c r="TI92" s="17"/>
      <c r="TJ92" s="17"/>
      <c r="TK92" s="17"/>
      <c r="TL92" s="17"/>
      <c r="TM92" s="17"/>
      <c r="TN92" s="17"/>
      <c r="TO92" s="17"/>
      <c r="TP92" s="17"/>
      <c r="TQ92" s="17"/>
      <c r="TR92" s="17"/>
      <c r="TS92" s="17"/>
      <c r="TT92" s="17"/>
      <c r="TU92" s="17"/>
      <c r="TV92" s="17"/>
      <c r="TW92" s="17"/>
      <c r="TX92" s="17"/>
      <c r="TY92" s="17"/>
      <c r="TZ92" s="17"/>
      <c r="UA92" s="17"/>
      <c r="UB92" s="17"/>
      <c r="UC92" s="17"/>
      <c r="UD92" s="17"/>
      <c r="UE92" s="17"/>
      <c r="UF92" s="17"/>
      <c r="UG92" s="17"/>
      <c r="UH92" s="17"/>
      <c r="UI92" s="17"/>
      <c r="UJ92" s="17"/>
      <c r="UK92" s="17"/>
      <c r="UL92" s="17"/>
      <c r="UM92" s="17"/>
      <c r="UN92" s="17"/>
      <c r="UO92" s="17"/>
      <c r="UP92" s="17"/>
      <c r="UQ92" s="17"/>
      <c r="UR92" s="17"/>
      <c r="US92" s="17"/>
      <c r="UT92" s="17"/>
      <c r="UU92" s="17"/>
      <c r="UV92" s="17"/>
      <c r="UW92" s="17"/>
      <c r="UX92" s="17"/>
      <c r="UY92" s="17"/>
      <c r="UZ92" s="17"/>
      <c r="VA92" s="17"/>
      <c r="VB92" s="17"/>
      <c r="VC92" s="17"/>
      <c r="VD92" s="17"/>
      <c r="VE92" s="17"/>
      <c r="VF92" s="17"/>
      <c r="VG92" s="17"/>
      <c r="VH92" s="17"/>
      <c r="VI92" s="17"/>
      <c r="VJ92" s="17"/>
      <c r="VK92" s="17"/>
      <c r="VL92" s="17"/>
      <c r="VM92" s="17"/>
      <c r="VN92" s="17"/>
      <c r="VO92" s="17"/>
      <c r="VP92" s="17"/>
      <c r="VQ92" s="17"/>
      <c r="VR92" s="17"/>
      <c r="VS92" s="17"/>
      <c r="VT92" s="17"/>
      <c r="VU92" s="17"/>
      <c r="VV92" s="17"/>
      <c r="VW92" s="17"/>
      <c r="VX92" s="17"/>
      <c r="VY92" s="17"/>
      <c r="VZ92" s="17"/>
      <c r="WA92" s="17"/>
      <c r="WB92" s="17"/>
      <c r="WC92" s="17"/>
      <c r="WD92" s="17"/>
      <c r="WE92" s="17"/>
      <c r="WF92" s="17"/>
      <c r="WG92" s="17"/>
      <c r="WH92" s="17"/>
      <c r="WI92" s="17"/>
      <c r="WJ92" s="17"/>
      <c r="WK92" s="17"/>
      <c r="WL92" s="17"/>
      <c r="WM92" s="17"/>
      <c r="WN92" s="17"/>
      <c r="WO92" s="17"/>
      <c r="WP92" s="17"/>
      <c r="WQ92" s="17"/>
      <c r="WR92" s="17"/>
      <c r="WS92" s="17"/>
      <c r="WT92" s="17"/>
      <c r="WU92" s="17"/>
      <c r="WV92" s="17"/>
      <c r="WW92" s="17"/>
      <c r="WX92" s="17"/>
      <c r="WY92" s="17"/>
      <c r="WZ92" s="17"/>
      <c r="XA92" s="17"/>
      <c r="XB92" s="17"/>
      <c r="XC92" s="17"/>
      <c r="XD92" s="17"/>
      <c r="XE92" s="17"/>
      <c r="XF92" s="17"/>
      <c r="XG92" s="17"/>
      <c r="XH92" s="17"/>
      <c r="XI92" s="17"/>
      <c r="XJ92" s="17"/>
      <c r="XK92" s="17"/>
      <c r="XL92" s="17"/>
      <c r="XM92" s="17"/>
      <c r="XN92" s="17"/>
      <c r="XO92" s="17"/>
      <c r="XP92" s="17"/>
      <c r="XQ92" s="17"/>
      <c r="XR92" s="17"/>
      <c r="XS92" s="17"/>
      <c r="XT92" s="17"/>
      <c r="XU92" s="17"/>
      <c r="XV92" s="17"/>
      <c r="XW92" s="17"/>
      <c r="XX92" s="17"/>
      <c r="XY92" s="17"/>
      <c r="XZ92" s="17"/>
      <c r="YA92" s="17"/>
      <c r="YB92" s="17"/>
      <c r="YC92" s="17"/>
      <c r="YD92" s="17"/>
      <c r="YE92" s="17"/>
      <c r="YF92" s="17"/>
      <c r="YG92" s="17"/>
      <c r="YH92" s="17"/>
      <c r="YI92" s="17"/>
      <c r="YJ92" s="17"/>
      <c r="YK92" s="17"/>
      <c r="YL92" s="17"/>
      <c r="YM92" s="17"/>
      <c r="YN92" s="17"/>
      <c r="YO92" s="17"/>
      <c r="YP92" s="17"/>
      <c r="YQ92" s="17"/>
      <c r="YR92" s="17"/>
      <c r="YS92" s="17"/>
      <c r="YT92" s="17"/>
      <c r="YU92" s="17"/>
      <c r="YV92" s="17"/>
      <c r="YW92" s="17"/>
      <c r="YX92" s="17"/>
      <c r="YY92" s="17"/>
      <c r="YZ92" s="17"/>
      <c r="ZA92" s="17"/>
      <c r="ZB92" s="17"/>
      <c r="ZC92" s="17"/>
      <c r="ZD92" s="17"/>
      <c r="ZE92" s="17"/>
      <c r="ZF92" s="17"/>
      <c r="ZG92" s="17"/>
      <c r="ZH92" s="17"/>
      <c r="ZI92" s="17"/>
      <c r="ZJ92" s="17"/>
      <c r="ZK92" s="17"/>
      <c r="ZL92" s="17"/>
      <c r="ZM92" s="17"/>
      <c r="ZN92" s="17"/>
      <c r="ZO92" s="17"/>
      <c r="ZP92" s="17"/>
      <c r="ZQ92" s="17"/>
      <c r="ZR92" s="17"/>
      <c r="ZS92" s="17"/>
      <c r="ZT92" s="17"/>
      <c r="ZU92" s="17"/>
      <c r="ZV92" s="17"/>
      <c r="ZW92" s="17"/>
      <c r="ZX92" s="17"/>
      <c r="ZY92" s="17"/>
      <c r="ZZ92" s="17"/>
      <c r="AAA92" s="17"/>
      <c r="AAB92" s="17"/>
      <c r="AAC92" s="17"/>
      <c r="AAD92" s="17"/>
      <c r="AAE92" s="17"/>
      <c r="AAF92" s="17"/>
      <c r="AAG92" s="17"/>
      <c r="AAH92" s="17"/>
      <c r="AAI92" s="17"/>
      <c r="AAJ92" s="17"/>
      <c r="AAK92" s="17"/>
      <c r="AAL92" s="17"/>
      <c r="AAM92" s="17"/>
      <c r="AAN92" s="17"/>
      <c r="AAO92" s="17"/>
      <c r="AAP92" s="17"/>
      <c r="AAQ92" s="17"/>
      <c r="AAR92" s="17"/>
      <c r="AAS92" s="17"/>
      <c r="AAT92" s="17"/>
      <c r="AAU92" s="17"/>
      <c r="AAV92" s="17"/>
      <c r="AAW92" s="17"/>
      <c r="AAX92" s="17"/>
      <c r="AAY92" s="17"/>
      <c r="AAZ92" s="17"/>
      <c r="ABA92" s="17"/>
      <c r="ABB92" s="17"/>
      <c r="ABC92" s="17"/>
      <c r="ABD92" s="17"/>
      <c r="ABE92" s="17"/>
      <c r="ABF92" s="17"/>
      <c r="ABG92" s="17"/>
      <c r="ABH92" s="17"/>
      <c r="ABI92" s="17"/>
      <c r="ABJ92" s="17"/>
      <c r="ABK92" s="17"/>
      <c r="ABL92" s="17"/>
      <c r="ABM92" s="17"/>
      <c r="ABN92" s="17"/>
      <c r="ABO92" s="17"/>
      <c r="ABP92" s="17"/>
      <c r="ABQ92" s="17"/>
      <c r="ABR92" s="17"/>
      <c r="ABS92" s="17"/>
      <c r="ABT92" s="17"/>
      <c r="ABU92" s="17"/>
      <c r="ABV92" s="17"/>
      <c r="ABW92" s="17"/>
      <c r="ABX92" s="17"/>
      <c r="ABY92" s="17"/>
      <c r="ABZ92" s="17"/>
      <c r="ACA92" s="17"/>
      <c r="ACB92" s="17"/>
      <c r="ACC92" s="17"/>
      <c r="ACD92" s="17"/>
      <c r="ACE92" s="17"/>
      <c r="ACF92" s="17"/>
      <c r="ACG92" s="17"/>
      <c r="ACH92" s="17"/>
      <c r="ACI92" s="17"/>
      <c r="ACJ92" s="17"/>
      <c r="ACK92" s="17"/>
      <c r="ACL92" s="17"/>
      <c r="ACM92" s="17"/>
      <c r="ACN92" s="17"/>
      <c r="ACO92" s="17"/>
      <c r="ACP92" s="17"/>
      <c r="ACQ92" s="17"/>
      <c r="ACR92" s="17"/>
      <c r="ACS92" s="17"/>
      <c r="ACT92" s="17"/>
      <c r="ACU92" s="17"/>
      <c r="ACV92" s="17"/>
      <c r="ACW92" s="17"/>
      <c r="ACX92" s="17"/>
      <c r="ACY92" s="17"/>
      <c r="ACZ92" s="17"/>
      <c r="ADA92" s="17"/>
      <c r="ADB92" s="17"/>
      <c r="ADC92" s="17"/>
      <c r="ADD92" s="17"/>
      <c r="ADE92" s="17"/>
      <c r="ADF92" s="17"/>
      <c r="ADG92" s="17"/>
      <c r="ADH92" s="17"/>
      <c r="ADI92" s="17"/>
      <c r="ADJ92" s="17"/>
      <c r="ADK92" s="17"/>
      <c r="ADL92" s="17"/>
      <c r="ADM92" s="17"/>
      <c r="ADN92" s="17"/>
      <c r="ADO92" s="17"/>
      <c r="ADP92" s="17"/>
      <c r="ADQ92" s="17"/>
      <c r="ADR92" s="17"/>
      <c r="ADS92" s="17"/>
      <c r="ADT92" s="17"/>
      <c r="ADU92" s="17"/>
      <c r="ADV92" s="17"/>
      <c r="ADW92" s="17"/>
      <c r="ADX92" s="17"/>
      <c r="ADY92" s="17"/>
      <c r="ADZ92" s="17"/>
      <c r="AEA92" s="17"/>
      <c r="AEB92" s="17"/>
      <c r="AEC92" s="17"/>
      <c r="AED92" s="17"/>
      <c r="AEE92" s="17"/>
      <c r="AEF92" s="17"/>
      <c r="AEG92" s="17"/>
      <c r="AEH92" s="17"/>
      <c r="AEI92" s="17"/>
      <c r="AEJ92" s="17"/>
      <c r="AEK92" s="17"/>
      <c r="AEL92" s="17"/>
      <c r="AEM92" s="17"/>
      <c r="AEN92" s="17"/>
      <c r="AEO92" s="17"/>
      <c r="AEP92" s="17"/>
      <c r="AEQ92" s="17"/>
      <c r="AER92" s="17"/>
      <c r="AES92" s="17"/>
      <c r="AET92" s="17"/>
      <c r="AEU92" s="17"/>
      <c r="AEV92" s="17"/>
      <c r="AEW92" s="17"/>
      <c r="AEX92" s="17"/>
      <c r="AEY92" s="17"/>
      <c r="AEZ92" s="17"/>
      <c r="AFA92" s="17"/>
      <c r="AFB92" s="17"/>
      <c r="AFC92" s="17"/>
      <c r="AFD92" s="17"/>
      <c r="AFE92" s="17"/>
      <c r="AFF92" s="17"/>
      <c r="AFG92" s="17"/>
      <c r="AFH92" s="17"/>
      <c r="AFI92" s="17"/>
      <c r="AFJ92" s="17"/>
      <c r="AFK92" s="17"/>
      <c r="AFL92" s="17"/>
      <c r="AFM92" s="17"/>
      <c r="AFN92" s="17"/>
      <c r="AFO92" s="17"/>
      <c r="AFP92" s="17"/>
      <c r="AFQ92" s="17"/>
      <c r="AFR92" s="17"/>
      <c r="AFS92" s="17"/>
      <c r="AFT92" s="17"/>
      <c r="AFU92" s="17"/>
      <c r="AFV92" s="17"/>
      <c r="AFW92" s="17"/>
      <c r="AFX92" s="17"/>
      <c r="AFY92" s="17"/>
      <c r="AFZ92" s="17"/>
      <c r="AGA92" s="17"/>
      <c r="AGB92" s="17"/>
      <c r="AGC92" s="17"/>
      <c r="AGD92" s="17"/>
      <c r="AGE92" s="17"/>
      <c r="AGF92" s="17"/>
      <c r="AGG92" s="17"/>
      <c r="AGH92" s="17"/>
      <c r="AGI92" s="17"/>
      <c r="AGJ92" s="17"/>
      <c r="AGK92" s="17"/>
      <c r="AGL92" s="17"/>
      <c r="AGM92" s="17"/>
      <c r="AGN92" s="17"/>
      <c r="AGO92" s="17"/>
      <c r="AGP92" s="17"/>
      <c r="AGQ92" s="17"/>
      <c r="AGR92" s="17"/>
      <c r="AGS92" s="17"/>
      <c r="AGT92" s="17"/>
      <c r="AGU92" s="17"/>
      <c r="AGV92" s="17"/>
      <c r="AGW92" s="17"/>
      <c r="AGX92" s="17"/>
      <c r="AGY92" s="17"/>
      <c r="AGZ92" s="17"/>
      <c r="AHA92" s="17"/>
      <c r="AHB92" s="17"/>
      <c r="AHC92" s="17"/>
      <c r="AHD92" s="17"/>
      <c r="AHE92" s="17"/>
      <c r="AHF92" s="17"/>
      <c r="AHG92" s="17"/>
      <c r="AHH92" s="17"/>
      <c r="AHI92" s="17"/>
      <c r="AHJ92" s="17"/>
      <c r="AHK92" s="17"/>
      <c r="AHL92" s="17"/>
      <c r="AHM92" s="17"/>
      <c r="AHN92" s="17"/>
      <c r="AHO92" s="17"/>
      <c r="AHP92" s="17"/>
      <c r="AHQ92" s="17"/>
      <c r="AHR92" s="17"/>
      <c r="AHS92" s="17"/>
      <c r="AHT92" s="17"/>
      <c r="AHU92" s="17"/>
      <c r="AHV92" s="17"/>
      <c r="AHW92" s="17"/>
      <c r="AHX92" s="17"/>
      <c r="AHY92" s="17"/>
      <c r="AHZ92" s="17"/>
      <c r="AIA92" s="17"/>
      <c r="AIB92" s="17"/>
      <c r="AIC92" s="17"/>
      <c r="AID92" s="17"/>
      <c r="AIE92" s="17"/>
      <c r="AIF92" s="17"/>
      <c r="AIG92" s="17"/>
      <c r="AIH92" s="17"/>
      <c r="AII92" s="17"/>
      <c r="AIJ92" s="17"/>
      <c r="AIK92" s="17"/>
      <c r="AIL92" s="17"/>
      <c r="AIM92" s="17"/>
      <c r="AIN92" s="17"/>
      <c r="AIO92" s="17"/>
      <c r="AIP92" s="17"/>
      <c r="AIQ92" s="17"/>
      <c r="AIR92" s="17"/>
      <c r="AIS92" s="17"/>
      <c r="AIT92" s="17"/>
      <c r="AIU92" s="17"/>
      <c r="AIV92" s="17"/>
      <c r="AIW92" s="17"/>
      <c r="AIX92" s="17"/>
      <c r="AIY92" s="17"/>
      <c r="AIZ92" s="17"/>
      <c r="AJA92" s="17"/>
      <c r="AJB92" s="17"/>
      <c r="AJC92" s="17"/>
      <c r="AJD92" s="17"/>
      <c r="AJE92" s="17"/>
      <c r="AJF92" s="17"/>
      <c r="AJG92" s="17"/>
      <c r="AJH92" s="17"/>
      <c r="AJI92" s="17"/>
      <c r="AJJ92" s="17"/>
      <c r="AJK92" s="17"/>
      <c r="AJL92" s="17"/>
      <c r="AJM92" s="17"/>
      <c r="AJN92" s="17"/>
      <c r="AJO92" s="17"/>
      <c r="AJP92" s="17"/>
      <c r="AJQ92" s="17"/>
      <c r="AJR92" s="17"/>
      <c r="AJS92" s="17"/>
      <c r="AJT92" s="17"/>
      <c r="AJU92" s="17"/>
      <c r="AJV92" s="17"/>
      <c r="AJW92" s="17"/>
      <c r="AJX92" s="17"/>
      <c r="AJY92" s="17"/>
      <c r="AJZ92" s="17"/>
      <c r="AKA92" s="17"/>
      <c r="AKB92" s="17"/>
      <c r="AKC92" s="17"/>
      <c r="AKD92" s="17"/>
      <c r="AKE92" s="17"/>
      <c r="AKF92" s="17"/>
      <c r="AKG92" s="17"/>
      <c r="AKH92" s="17"/>
      <c r="AKI92" s="17"/>
      <c r="AKJ92" s="17"/>
      <c r="AKK92" s="17"/>
      <c r="AKL92" s="17"/>
      <c r="AKM92" s="17"/>
      <c r="AKN92" s="17"/>
      <c r="AKO92" s="17"/>
      <c r="AKP92" s="17"/>
      <c r="AKQ92" s="17"/>
      <c r="AKR92" s="17"/>
      <c r="AKS92" s="17"/>
      <c r="AKT92" s="17"/>
      <c r="AKU92" s="17"/>
      <c r="AKV92" s="17"/>
      <c r="AKW92" s="17"/>
      <c r="AKX92" s="17"/>
      <c r="AKY92" s="17"/>
      <c r="AKZ92" s="17"/>
      <c r="ALA92" s="17"/>
      <c r="ALB92" s="17"/>
      <c r="ALC92" s="17"/>
      <c r="ALD92" s="17"/>
      <c r="ALE92" s="17"/>
      <c r="ALF92" s="17"/>
      <c r="ALG92" s="17"/>
      <c r="ALH92" s="17"/>
      <c r="ALI92" s="17"/>
      <c r="ALJ92" s="17"/>
      <c r="ALK92" s="17"/>
      <c r="ALL92" s="17"/>
      <c r="ALM92" s="17"/>
      <c r="ALN92" s="17"/>
      <c r="ALO92" s="17"/>
      <c r="ALP92" s="17"/>
      <c r="ALQ92" s="17"/>
      <c r="ALR92" s="17"/>
      <c r="ALS92" s="17"/>
      <c r="ALT92" s="17"/>
      <c r="ALU92" s="17"/>
      <c r="ALV92" s="17"/>
      <c r="ALW92" s="17"/>
      <c r="ALX92" s="17"/>
      <c r="ALY92" s="17"/>
      <c r="ALZ92" s="17"/>
      <c r="AMA92" s="17"/>
      <c r="AMB92" s="17"/>
      <c r="AMC92" s="17"/>
      <c r="AMD92" s="17"/>
      <c r="AME92" s="17"/>
      <c r="AMF92" s="17"/>
      <c r="AMG92" s="17"/>
    </row>
    <row r="95" spans="1:1021" ht="15.75">
      <c r="B95" s="342" t="s">
        <v>539</v>
      </c>
      <c r="C95" s="342"/>
      <c r="D95" s="342"/>
      <c r="E95" s="342"/>
      <c r="F95" s="342"/>
      <c r="G95" s="342"/>
      <c r="H95" s="342"/>
      <c r="I95" s="342"/>
      <c r="J95" s="342"/>
      <c r="K95" s="342"/>
      <c r="L95" s="342"/>
    </row>
    <row r="96" spans="1:1021" s="14" customFormat="1" ht="25.5" customHeight="1">
      <c r="B96" s="350" t="s">
        <v>415</v>
      </c>
      <c r="C96" s="350" t="s">
        <v>302</v>
      </c>
      <c r="D96" s="350" t="s">
        <v>303</v>
      </c>
      <c r="E96" s="350" t="s">
        <v>304</v>
      </c>
      <c r="F96" s="350" t="s">
        <v>305</v>
      </c>
      <c r="G96" s="350" t="s">
        <v>306</v>
      </c>
      <c r="H96" s="350" t="s">
        <v>307</v>
      </c>
      <c r="I96" s="350" t="s">
        <v>308</v>
      </c>
      <c r="J96" s="350" t="s">
        <v>309</v>
      </c>
      <c r="K96" s="350" t="s">
        <v>310</v>
      </c>
      <c r="L96" s="350" t="s">
        <v>311</v>
      </c>
      <c r="M96" s="24"/>
    </row>
    <row r="97" spans="1:1021" s="14" customFormat="1" ht="12.75">
      <c r="B97" s="350"/>
      <c r="C97" s="350"/>
      <c r="D97" s="350"/>
      <c r="E97" s="350"/>
      <c r="F97" s="350"/>
      <c r="G97" s="350"/>
      <c r="H97" s="350"/>
      <c r="I97" s="350"/>
      <c r="J97" s="350"/>
      <c r="K97" s="350"/>
      <c r="L97" s="350"/>
      <c r="M97" s="24"/>
    </row>
    <row r="98" spans="1:1021">
      <c r="A98" s="17"/>
      <c r="B98" s="19" t="s">
        <v>540</v>
      </c>
      <c r="C98" s="20" t="s">
        <v>60</v>
      </c>
      <c r="D98" s="21"/>
      <c r="E98" s="22">
        <v>1.1000000000000001</v>
      </c>
      <c r="F98" s="21">
        <v>29.95</v>
      </c>
      <c r="G98" s="22">
        <v>0.49</v>
      </c>
      <c r="H98" s="21"/>
      <c r="I98" s="22"/>
      <c r="J98" s="21">
        <f>K98*G98</f>
        <v>16.143049999999999</v>
      </c>
      <c r="K98" s="25">
        <f>E98*F98</f>
        <v>32.945</v>
      </c>
      <c r="L98" s="26">
        <f>K98</f>
        <v>32.945</v>
      </c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  <c r="IE98" s="17"/>
      <c r="IF98" s="17"/>
      <c r="IG98" s="17"/>
      <c r="IH98" s="17"/>
      <c r="II98" s="17"/>
      <c r="IJ98" s="17"/>
      <c r="IK98" s="17"/>
      <c r="IL98" s="17"/>
      <c r="IM98" s="17"/>
      <c r="IN98" s="17"/>
      <c r="IO98" s="17"/>
      <c r="IP98" s="17"/>
      <c r="IQ98" s="17"/>
      <c r="IR98" s="17"/>
      <c r="IS98" s="17"/>
      <c r="IT98" s="17"/>
      <c r="IU98" s="17"/>
      <c r="IV98" s="17"/>
      <c r="IW98" s="17"/>
      <c r="IX98" s="17"/>
      <c r="IY98" s="17"/>
      <c r="IZ98" s="17"/>
      <c r="JA98" s="17"/>
      <c r="JB98" s="17"/>
      <c r="JC98" s="17"/>
      <c r="JD98" s="17"/>
      <c r="JE98" s="17"/>
      <c r="JF98" s="17"/>
      <c r="JG98" s="17"/>
      <c r="JH98" s="17"/>
      <c r="JI98" s="17"/>
      <c r="JJ98" s="17"/>
      <c r="JK98" s="17"/>
      <c r="JL98" s="17"/>
      <c r="JM98" s="17"/>
      <c r="JN98" s="17"/>
      <c r="JO98" s="17"/>
      <c r="JP98" s="17"/>
      <c r="JQ98" s="17"/>
      <c r="JR98" s="17"/>
      <c r="JS98" s="17"/>
      <c r="JT98" s="17"/>
      <c r="JU98" s="17"/>
      <c r="JV98" s="17"/>
      <c r="JW98" s="17"/>
      <c r="JX98" s="17"/>
      <c r="JY98" s="17"/>
      <c r="JZ98" s="17"/>
      <c r="KA98" s="17"/>
      <c r="KB98" s="17"/>
      <c r="KC98" s="17"/>
      <c r="KD98" s="17"/>
      <c r="KE98" s="17"/>
      <c r="KF98" s="17"/>
      <c r="KG98" s="17"/>
      <c r="KH98" s="17"/>
      <c r="KI98" s="17"/>
      <c r="KJ98" s="17"/>
      <c r="KK98" s="17"/>
      <c r="KL98" s="17"/>
      <c r="KM98" s="17"/>
      <c r="KN98" s="17"/>
      <c r="KO98" s="17"/>
      <c r="KP98" s="17"/>
      <c r="KQ98" s="17"/>
      <c r="KR98" s="17"/>
      <c r="KS98" s="17"/>
      <c r="KT98" s="17"/>
      <c r="KU98" s="17"/>
      <c r="KV98" s="17"/>
      <c r="KW98" s="17"/>
      <c r="KX98" s="17"/>
      <c r="KY98" s="17"/>
      <c r="KZ98" s="17"/>
      <c r="LA98" s="17"/>
      <c r="LB98" s="17"/>
      <c r="LC98" s="17"/>
      <c r="LD98" s="17"/>
      <c r="LE98" s="17"/>
      <c r="LF98" s="17"/>
      <c r="LG98" s="17"/>
      <c r="LH98" s="17"/>
      <c r="LI98" s="17"/>
      <c r="LJ98" s="17"/>
      <c r="LK98" s="17"/>
      <c r="LL98" s="17"/>
      <c r="LM98" s="17"/>
      <c r="LN98" s="17"/>
      <c r="LO98" s="17"/>
      <c r="LP98" s="17"/>
      <c r="LQ98" s="17"/>
      <c r="LR98" s="17"/>
      <c r="LS98" s="17"/>
      <c r="LT98" s="17"/>
      <c r="LU98" s="17"/>
      <c r="LV98" s="17"/>
      <c r="LW98" s="17"/>
      <c r="LX98" s="17"/>
      <c r="LY98" s="17"/>
      <c r="LZ98" s="17"/>
      <c r="MA98" s="17"/>
      <c r="MB98" s="17"/>
      <c r="MC98" s="17"/>
      <c r="MD98" s="17"/>
      <c r="ME98" s="17"/>
      <c r="MF98" s="17"/>
      <c r="MG98" s="17"/>
      <c r="MH98" s="17"/>
      <c r="MI98" s="17"/>
      <c r="MJ98" s="17"/>
      <c r="MK98" s="17"/>
      <c r="ML98" s="17"/>
      <c r="MM98" s="17"/>
      <c r="MN98" s="17"/>
      <c r="MO98" s="17"/>
      <c r="MP98" s="17"/>
      <c r="MQ98" s="17"/>
      <c r="MR98" s="17"/>
      <c r="MS98" s="17"/>
      <c r="MT98" s="17"/>
      <c r="MU98" s="17"/>
      <c r="MV98" s="17"/>
      <c r="MW98" s="17"/>
      <c r="MX98" s="17"/>
      <c r="MY98" s="17"/>
      <c r="MZ98" s="17"/>
      <c r="NA98" s="17"/>
      <c r="NB98" s="17"/>
      <c r="NC98" s="17"/>
      <c r="ND98" s="17"/>
      <c r="NE98" s="17"/>
      <c r="NF98" s="17"/>
      <c r="NG98" s="17"/>
      <c r="NH98" s="17"/>
      <c r="NI98" s="17"/>
      <c r="NJ98" s="17"/>
      <c r="NK98" s="17"/>
      <c r="NL98" s="17"/>
      <c r="NM98" s="17"/>
      <c r="NN98" s="17"/>
      <c r="NO98" s="17"/>
      <c r="NP98" s="17"/>
      <c r="NQ98" s="17"/>
      <c r="NR98" s="17"/>
      <c r="NS98" s="17"/>
      <c r="NT98" s="17"/>
      <c r="NU98" s="17"/>
      <c r="NV98" s="17"/>
      <c r="NW98" s="17"/>
      <c r="NX98" s="17"/>
      <c r="NY98" s="17"/>
      <c r="NZ98" s="17"/>
      <c r="OA98" s="17"/>
      <c r="OB98" s="17"/>
      <c r="OC98" s="17"/>
      <c r="OD98" s="17"/>
      <c r="OE98" s="17"/>
      <c r="OF98" s="17"/>
      <c r="OG98" s="17"/>
      <c r="OH98" s="17"/>
      <c r="OI98" s="17"/>
      <c r="OJ98" s="17"/>
      <c r="OK98" s="17"/>
      <c r="OL98" s="17"/>
      <c r="OM98" s="17"/>
      <c r="ON98" s="17"/>
      <c r="OO98" s="17"/>
      <c r="OP98" s="17"/>
      <c r="OQ98" s="17"/>
      <c r="OR98" s="17"/>
      <c r="OS98" s="17"/>
      <c r="OT98" s="17"/>
      <c r="OU98" s="17"/>
      <c r="OV98" s="17"/>
      <c r="OW98" s="17"/>
      <c r="OX98" s="17"/>
      <c r="OY98" s="17"/>
      <c r="OZ98" s="17"/>
      <c r="PA98" s="17"/>
      <c r="PB98" s="17"/>
      <c r="PC98" s="17"/>
      <c r="PD98" s="17"/>
      <c r="PE98" s="17"/>
      <c r="PF98" s="17"/>
      <c r="PG98" s="17"/>
      <c r="PH98" s="17"/>
      <c r="PI98" s="17"/>
      <c r="PJ98" s="17"/>
      <c r="PK98" s="17"/>
      <c r="PL98" s="17"/>
      <c r="PM98" s="17"/>
      <c r="PN98" s="17"/>
      <c r="PO98" s="17"/>
      <c r="PP98" s="17"/>
      <c r="PQ98" s="17"/>
      <c r="PR98" s="17"/>
      <c r="PS98" s="17"/>
      <c r="PT98" s="17"/>
      <c r="PU98" s="17"/>
      <c r="PV98" s="17"/>
      <c r="PW98" s="17"/>
      <c r="PX98" s="17"/>
      <c r="PY98" s="17"/>
      <c r="PZ98" s="17"/>
      <c r="QA98" s="17"/>
      <c r="QB98" s="17"/>
      <c r="QC98" s="17"/>
      <c r="QD98" s="17"/>
      <c r="QE98" s="17"/>
      <c r="QF98" s="17"/>
      <c r="QG98" s="17"/>
      <c r="QH98" s="17"/>
      <c r="QI98" s="17"/>
      <c r="QJ98" s="17"/>
      <c r="QK98" s="17"/>
      <c r="QL98" s="17"/>
      <c r="QM98" s="17"/>
      <c r="QN98" s="17"/>
      <c r="QO98" s="17"/>
      <c r="QP98" s="17"/>
      <c r="QQ98" s="17"/>
      <c r="QR98" s="17"/>
      <c r="QS98" s="17"/>
      <c r="QT98" s="17"/>
      <c r="QU98" s="17"/>
      <c r="QV98" s="17"/>
      <c r="QW98" s="17"/>
      <c r="QX98" s="17"/>
      <c r="QY98" s="17"/>
      <c r="QZ98" s="17"/>
      <c r="RA98" s="17"/>
      <c r="RB98" s="17"/>
      <c r="RC98" s="17"/>
      <c r="RD98" s="17"/>
      <c r="RE98" s="17"/>
      <c r="RF98" s="17"/>
      <c r="RG98" s="17"/>
      <c r="RH98" s="17"/>
      <c r="RI98" s="17"/>
      <c r="RJ98" s="17"/>
      <c r="RK98" s="17"/>
      <c r="RL98" s="17"/>
      <c r="RM98" s="17"/>
      <c r="RN98" s="17"/>
      <c r="RO98" s="17"/>
      <c r="RP98" s="17"/>
      <c r="RQ98" s="17"/>
      <c r="RR98" s="17"/>
      <c r="RS98" s="17"/>
      <c r="RT98" s="17"/>
      <c r="RU98" s="17"/>
      <c r="RV98" s="17"/>
      <c r="RW98" s="17"/>
      <c r="RX98" s="17"/>
      <c r="RY98" s="17"/>
      <c r="RZ98" s="17"/>
      <c r="SA98" s="17"/>
      <c r="SB98" s="17"/>
      <c r="SC98" s="17"/>
      <c r="SD98" s="17"/>
      <c r="SE98" s="17"/>
      <c r="SF98" s="17"/>
      <c r="SG98" s="17"/>
      <c r="SH98" s="17"/>
      <c r="SI98" s="17"/>
      <c r="SJ98" s="17"/>
      <c r="SK98" s="17"/>
      <c r="SL98" s="17"/>
      <c r="SM98" s="17"/>
      <c r="SN98" s="17"/>
      <c r="SO98" s="17"/>
      <c r="SP98" s="17"/>
      <c r="SQ98" s="17"/>
      <c r="SR98" s="17"/>
      <c r="SS98" s="17"/>
      <c r="ST98" s="17"/>
      <c r="SU98" s="17"/>
      <c r="SV98" s="17"/>
      <c r="SW98" s="17"/>
      <c r="SX98" s="17"/>
      <c r="SY98" s="17"/>
      <c r="SZ98" s="17"/>
      <c r="TA98" s="17"/>
      <c r="TB98" s="17"/>
      <c r="TC98" s="17"/>
      <c r="TD98" s="17"/>
      <c r="TE98" s="17"/>
      <c r="TF98" s="17"/>
      <c r="TG98" s="17"/>
      <c r="TH98" s="17"/>
      <c r="TI98" s="17"/>
      <c r="TJ98" s="17"/>
      <c r="TK98" s="17"/>
      <c r="TL98" s="17"/>
      <c r="TM98" s="17"/>
      <c r="TN98" s="17"/>
      <c r="TO98" s="17"/>
      <c r="TP98" s="17"/>
      <c r="TQ98" s="17"/>
      <c r="TR98" s="17"/>
      <c r="TS98" s="17"/>
      <c r="TT98" s="17"/>
      <c r="TU98" s="17"/>
      <c r="TV98" s="17"/>
      <c r="TW98" s="17"/>
      <c r="TX98" s="17"/>
      <c r="TY98" s="17"/>
      <c r="TZ98" s="17"/>
      <c r="UA98" s="17"/>
      <c r="UB98" s="17"/>
      <c r="UC98" s="17"/>
      <c r="UD98" s="17"/>
      <c r="UE98" s="17"/>
      <c r="UF98" s="17"/>
      <c r="UG98" s="17"/>
      <c r="UH98" s="17"/>
      <c r="UI98" s="17"/>
      <c r="UJ98" s="17"/>
      <c r="UK98" s="17"/>
      <c r="UL98" s="17"/>
      <c r="UM98" s="17"/>
      <c r="UN98" s="17"/>
      <c r="UO98" s="17"/>
      <c r="UP98" s="17"/>
      <c r="UQ98" s="17"/>
      <c r="UR98" s="17"/>
      <c r="US98" s="17"/>
      <c r="UT98" s="17"/>
      <c r="UU98" s="17"/>
      <c r="UV98" s="17"/>
      <c r="UW98" s="17"/>
      <c r="UX98" s="17"/>
      <c r="UY98" s="17"/>
      <c r="UZ98" s="17"/>
      <c r="VA98" s="17"/>
      <c r="VB98" s="17"/>
      <c r="VC98" s="17"/>
      <c r="VD98" s="17"/>
      <c r="VE98" s="17"/>
      <c r="VF98" s="17"/>
      <c r="VG98" s="17"/>
      <c r="VH98" s="17"/>
      <c r="VI98" s="17"/>
      <c r="VJ98" s="17"/>
      <c r="VK98" s="17"/>
      <c r="VL98" s="17"/>
      <c r="VM98" s="17"/>
      <c r="VN98" s="17"/>
      <c r="VO98" s="17"/>
      <c r="VP98" s="17"/>
      <c r="VQ98" s="17"/>
      <c r="VR98" s="17"/>
      <c r="VS98" s="17"/>
      <c r="VT98" s="17"/>
      <c r="VU98" s="17"/>
      <c r="VV98" s="17"/>
      <c r="VW98" s="17"/>
      <c r="VX98" s="17"/>
      <c r="VY98" s="17"/>
      <c r="VZ98" s="17"/>
      <c r="WA98" s="17"/>
      <c r="WB98" s="17"/>
      <c r="WC98" s="17"/>
      <c r="WD98" s="17"/>
      <c r="WE98" s="17"/>
      <c r="WF98" s="17"/>
      <c r="WG98" s="17"/>
      <c r="WH98" s="17"/>
      <c r="WI98" s="17"/>
      <c r="WJ98" s="17"/>
      <c r="WK98" s="17"/>
      <c r="WL98" s="17"/>
      <c r="WM98" s="17"/>
      <c r="WN98" s="17"/>
      <c r="WO98" s="17"/>
      <c r="WP98" s="17"/>
      <c r="WQ98" s="17"/>
      <c r="WR98" s="17"/>
      <c r="WS98" s="17"/>
      <c r="WT98" s="17"/>
      <c r="WU98" s="17"/>
      <c r="WV98" s="17"/>
      <c r="WW98" s="17"/>
      <c r="WX98" s="17"/>
      <c r="WY98" s="17"/>
      <c r="WZ98" s="17"/>
      <c r="XA98" s="17"/>
      <c r="XB98" s="17"/>
      <c r="XC98" s="17"/>
      <c r="XD98" s="17"/>
      <c r="XE98" s="17"/>
      <c r="XF98" s="17"/>
      <c r="XG98" s="17"/>
      <c r="XH98" s="17"/>
      <c r="XI98" s="17"/>
      <c r="XJ98" s="17"/>
      <c r="XK98" s="17"/>
      <c r="XL98" s="17"/>
      <c r="XM98" s="17"/>
      <c r="XN98" s="17"/>
      <c r="XO98" s="17"/>
      <c r="XP98" s="17"/>
      <c r="XQ98" s="17"/>
      <c r="XR98" s="17"/>
      <c r="XS98" s="17"/>
      <c r="XT98" s="17"/>
      <c r="XU98" s="17"/>
      <c r="XV98" s="17"/>
      <c r="XW98" s="17"/>
      <c r="XX98" s="17"/>
      <c r="XY98" s="17"/>
      <c r="XZ98" s="17"/>
      <c r="YA98" s="17"/>
      <c r="YB98" s="17"/>
      <c r="YC98" s="17"/>
      <c r="YD98" s="17"/>
      <c r="YE98" s="17"/>
      <c r="YF98" s="17"/>
      <c r="YG98" s="17"/>
      <c r="YH98" s="17"/>
      <c r="YI98" s="17"/>
      <c r="YJ98" s="17"/>
      <c r="YK98" s="17"/>
      <c r="YL98" s="17"/>
      <c r="YM98" s="17"/>
      <c r="YN98" s="17"/>
      <c r="YO98" s="17"/>
      <c r="YP98" s="17"/>
      <c r="YQ98" s="17"/>
      <c r="YR98" s="17"/>
      <c r="YS98" s="17"/>
      <c r="YT98" s="17"/>
      <c r="YU98" s="17"/>
      <c r="YV98" s="17"/>
      <c r="YW98" s="17"/>
      <c r="YX98" s="17"/>
      <c r="YY98" s="17"/>
      <c r="YZ98" s="17"/>
      <c r="ZA98" s="17"/>
      <c r="ZB98" s="17"/>
      <c r="ZC98" s="17"/>
      <c r="ZD98" s="17"/>
      <c r="ZE98" s="17"/>
      <c r="ZF98" s="17"/>
      <c r="ZG98" s="17"/>
      <c r="ZH98" s="17"/>
      <c r="ZI98" s="17"/>
      <c r="ZJ98" s="17"/>
      <c r="ZK98" s="17"/>
      <c r="ZL98" s="17"/>
      <c r="ZM98" s="17"/>
      <c r="ZN98" s="17"/>
      <c r="ZO98" s="17"/>
      <c r="ZP98" s="17"/>
      <c r="ZQ98" s="17"/>
      <c r="ZR98" s="17"/>
      <c r="ZS98" s="17"/>
      <c r="ZT98" s="17"/>
      <c r="ZU98" s="17"/>
      <c r="ZV98" s="17"/>
      <c r="ZW98" s="17"/>
      <c r="ZX98" s="17"/>
      <c r="ZY98" s="17"/>
      <c r="ZZ98" s="17"/>
      <c r="AAA98" s="17"/>
      <c r="AAB98" s="17"/>
      <c r="AAC98" s="17"/>
      <c r="AAD98" s="17"/>
      <c r="AAE98" s="17"/>
      <c r="AAF98" s="17"/>
      <c r="AAG98" s="17"/>
      <c r="AAH98" s="17"/>
      <c r="AAI98" s="17"/>
      <c r="AAJ98" s="17"/>
      <c r="AAK98" s="17"/>
      <c r="AAL98" s="17"/>
      <c r="AAM98" s="17"/>
      <c r="AAN98" s="17"/>
      <c r="AAO98" s="17"/>
      <c r="AAP98" s="17"/>
      <c r="AAQ98" s="17"/>
      <c r="AAR98" s="17"/>
      <c r="AAS98" s="17"/>
      <c r="AAT98" s="17"/>
      <c r="AAU98" s="17"/>
      <c r="AAV98" s="17"/>
      <c r="AAW98" s="17"/>
      <c r="AAX98" s="17"/>
      <c r="AAY98" s="17"/>
      <c r="AAZ98" s="17"/>
      <c r="ABA98" s="17"/>
      <c r="ABB98" s="17"/>
      <c r="ABC98" s="17"/>
      <c r="ABD98" s="17"/>
      <c r="ABE98" s="17"/>
      <c r="ABF98" s="17"/>
      <c r="ABG98" s="17"/>
      <c r="ABH98" s="17"/>
      <c r="ABI98" s="17"/>
      <c r="ABJ98" s="17"/>
      <c r="ABK98" s="17"/>
      <c r="ABL98" s="17"/>
      <c r="ABM98" s="17"/>
      <c r="ABN98" s="17"/>
      <c r="ABO98" s="17"/>
      <c r="ABP98" s="17"/>
      <c r="ABQ98" s="17"/>
      <c r="ABR98" s="17"/>
      <c r="ABS98" s="17"/>
      <c r="ABT98" s="17"/>
      <c r="ABU98" s="17"/>
      <c r="ABV98" s="17"/>
      <c r="ABW98" s="17"/>
      <c r="ABX98" s="17"/>
      <c r="ABY98" s="17"/>
      <c r="ABZ98" s="17"/>
      <c r="ACA98" s="17"/>
      <c r="ACB98" s="17"/>
      <c r="ACC98" s="17"/>
      <c r="ACD98" s="17"/>
      <c r="ACE98" s="17"/>
      <c r="ACF98" s="17"/>
      <c r="ACG98" s="17"/>
      <c r="ACH98" s="17"/>
      <c r="ACI98" s="17"/>
      <c r="ACJ98" s="17"/>
      <c r="ACK98" s="17"/>
      <c r="ACL98" s="17"/>
      <c r="ACM98" s="17"/>
      <c r="ACN98" s="17"/>
      <c r="ACO98" s="17"/>
      <c r="ACP98" s="17"/>
      <c r="ACQ98" s="17"/>
      <c r="ACR98" s="17"/>
      <c r="ACS98" s="17"/>
      <c r="ACT98" s="17"/>
      <c r="ACU98" s="17"/>
      <c r="ACV98" s="17"/>
      <c r="ACW98" s="17"/>
      <c r="ACX98" s="17"/>
      <c r="ACY98" s="17"/>
      <c r="ACZ98" s="17"/>
      <c r="ADA98" s="17"/>
      <c r="ADB98" s="17"/>
      <c r="ADC98" s="17"/>
      <c r="ADD98" s="17"/>
      <c r="ADE98" s="17"/>
      <c r="ADF98" s="17"/>
      <c r="ADG98" s="17"/>
      <c r="ADH98" s="17"/>
      <c r="ADI98" s="17"/>
      <c r="ADJ98" s="17"/>
      <c r="ADK98" s="17"/>
      <c r="ADL98" s="17"/>
      <c r="ADM98" s="17"/>
      <c r="ADN98" s="17"/>
      <c r="ADO98" s="17"/>
      <c r="ADP98" s="17"/>
      <c r="ADQ98" s="17"/>
      <c r="ADR98" s="17"/>
      <c r="ADS98" s="17"/>
      <c r="ADT98" s="17"/>
      <c r="ADU98" s="17"/>
      <c r="ADV98" s="17"/>
      <c r="ADW98" s="17"/>
      <c r="ADX98" s="17"/>
      <c r="ADY98" s="17"/>
      <c r="ADZ98" s="17"/>
      <c r="AEA98" s="17"/>
      <c r="AEB98" s="17"/>
      <c r="AEC98" s="17"/>
      <c r="AED98" s="17"/>
      <c r="AEE98" s="17"/>
      <c r="AEF98" s="17"/>
      <c r="AEG98" s="17"/>
      <c r="AEH98" s="17"/>
      <c r="AEI98" s="17"/>
      <c r="AEJ98" s="17"/>
      <c r="AEK98" s="17"/>
      <c r="AEL98" s="17"/>
      <c r="AEM98" s="17"/>
      <c r="AEN98" s="17"/>
      <c r="AEO98" s="17"/>
      <c r="AEP98" s="17"/>
      <c r="AEQ98" s="17"/>
      <c r="AER98" s="17"/>
      <c r="AES98" s="17"/>
      <c r="AET98" s="17"/>
      <c r="AEU98" s="17"/>
      <c r="AEV98" s="17"/>
      <c r="AEW98" s="17"/>
      <c r="AEX98" s="17"/>
      <c r="AEY98" s="17"/>
      <c r="AEZ98" s="17"/>
      <c r="AFA98" s="17"/>
      <c r="AFB98" s="17"/>
      <c r="AFC98" s="17"/>
      <c r="AFD98" s="17"/>
      <c r="AFE98" s="17"/>
      <c r="AFF98" s="17"/>
      <c r="AFG98" s="17"/>
      <c r="AFH98" s="17"/>
      <c r="AFI98" s="17"/>
      <c r="AFJ98" s="17"/>
      <c r="AFK98" s="17"/>
      <c r="AFL98" s="17"/>
      <c r="AFM98" s="17"/>
      <c r="AFN98" s="17"/>
      <c r="AFO98" s="17"/>
      <c r="AFP98" s="17"/>
      <c r="AFQ98" s="17"/>
      <c r="AFR98" s="17"/>
      <c r="AFS98" s="17"/>
      <c r="AFT98" s="17"/>
      <c r="AFU98" s="17"/>
      <c r="AFV98" s="17"/>
      <c r="AFW98" s="17"/>
      <c r="AFX98" s="17"/>
      <c r="AFY98" s="17"/>
      <c r="AFZ98" s="17"/>
      <c r="AGA98" s="17"/>
      <c r="AGB98" s="17"/>
      <c r="AGC98" s="17"/>
      <c r="AGD98" s="17"/>
      <c r="AGE98" s="17"/>
      <c r="AGF98" s="17"/>
      <c r="AGG98" s="17"/>
      <c r="AGH98" s="17"/>
      <c r="AGI98" s="17"/>
      <c r="AGJ98" s="17"/>
      <c r="AGK98" s="17"/>
      <c r="AGL98" s="17"/>
      <c r="AGM98" s="17"/>
      <c r="AGN98" s="17"/>
      <c r="AGO98" s="17"/>
      <c r="AGP98" s="17"/>
      <c r="AGQ98" s="17"/>
      <c r="AGR98" s="17"/>
      <c r="AGS98" s="17"/>
      <c r="AGT98" s="17"/>
      <c r="AGU98" s="17"/>
      <c r="AGV98" s="17"/>
      <c r="AGW98" s="17"/>
      <c r="AGX98" s="17"/>
      <c r="AGY98" s="17"/>
      <c r="AGZ98" s="17"/>
      <c r="AHA98" s="17"/>
      <c r="AHB98" s="17"/>
      <c r="AHC98" s="17"/>
      <c r="AHD98" s="17"/>
      <c r="AHE98" s="17"/>
      <c r="AHF98" s="17"/>
      <c r="AHG98" s="17"/>
      <c r="AHH98" s="17"/>
      <c r="AHI98" s="17"/>
      <c r="AHJ98" s="17"/>
      <c r="AHK98" s="17"/>
      <c r="AHL98" s="17"/>
      <c r="AHM98" s="17"/>
      <c r="AHN98" s="17"/>
      <c r="AHO98" s="17"/>
      <c r="AHP98" s="17"/>
      <c r="AHQ98" s="17"/>
      <c r="AHR98" s="17"/>
      <c r="AHS98" s="17"/>
      <c r="AHT98" s="17"/>
      <c r="AHU98" s="17"/>
      <c r="AHV98" s="17"/>
      <c r="AHW98" s="17"/>
      <c r="AHX98" s="17"/>
      <c r="AHY98" s="17"/>
      <c r="AHZ98" s="17"/>
      <c r="AIA98" s="17"/>
      <c r="AIB98" s="17"/>
      <c r="AIC98" s="17"/>
      <c r="AID98" s="17"/>
      <c r="AIE98" s="17"/>
      <c r="AIF98" s="17"/>
      <c r="AIG98" s="17"/>
      <c r="AIH98" s="17"/>
      <c r="AII98" s="17"/>
      <c r="AIJ98" s="17"/>
      <c r="AIK98" s="17"/>
      <c r="AIL98" s="17"/>
      <c r="AIM98" s="17"/>
      <c r="AIN98" s="17"/>
      <c r="AIO98" s="17"/>
      <c r="AIP98" s="17"/>
      <c r="AIQ98" s="17"/>
      <c r="AIR98" s="17"/>
      <c r="AIS98" s="17"/>
      <c r="AIT98" s="17"/>
      <c r="AIU98" s="17"/>
      <c r="AIV98" s="17"/>
      <c r="AIW98" s="17"/>
      <c r="AIX98" s="17"/>
      <c r="AIY98" s="17"/>
      <c r="AIZ98" s="17"/>
      <c r="AJA98" s="17"/>
      <c r="AJB98" s="17"/>
      <c r="AJC98" s="17"/>
      <c r="AJD98" s="17"/>
      <c r="AJE98" s="17"/>
      <c r="AJF98" s="17"/>
      <c r="AJG98" s="17"/>
      <c r="AJH98" s="17"/>
      <c r="AJI98" s="17"/>
      <c r="AJJ98" s="17"/>
      <c r="AJK98" s="17"/>
      <c r="AJL98" s="17"/>
      <c r="AJM98" s="17"/>
      <c r="AJN98" s="17"/>
      <c r="AJO98" s="17"/>
      <c r="AJP98" s="17"/>
      <c r="AJQ98" s="17"/>
      <c r="AJR98" s="17"/>
      <c r="AJS98" s="17"/>
      <c r="AJT98" s="17"/>
      <c r="AJU98" s="17"/>
      <c r="AJV98" s="17"/>
      <c r="AJW98" s="17"/>
      <c r="AJX98" s="17"/>
      <c r="AJY98" s="17"/>
      <c r="AJZ98" s="17"/>
      <c r="AKA98" s="17"/>
      <c r="AKB98" s="17"/>
      <c r="AKC98" s="17"/>
      <c r="AKD98" s="17"/>
      <c r="AKE98" s="17"/>
      <c r="AKF98" s="17"/>
      <c r="AKG98" s="17"/>
      <c r="AKH98" s="17"/>
      <c r="AKI98" s="17"/>
      <c r="AKJ98" s="17"/>
      <c r="AKK98" s="17"/>
      <c r="AKL98" s="17"/>
      <c r="AKM98" s="17"/>
      <c r="AKN98" s="17"/>
      <c r="AKO98" s="17"/>
      <c r="AKP98" s="17"/>
      <c r="AKQ98" s="17"/>
      <c r="AKR98" s="17"/>
      <c r="AKS98" s="17"/>
      <c r="AKT98" s="17"/>
      <c r="AKU98" s="17"/>
      <c r="AKV98" s="17"/>
      <c r="AKW98" s="17"/>
      <c r="AKX98" s="17"/>
      <c r="AKY98" s="17"/>
      <c r="AKZ98" s="17"/>
      <c r="ALA98" s="17"/>
      <c r="ALB98" s="17"/>
      <c r="ALC98" s="17"/>
      <c r="ALD98" s="17"/>
      <c r="ALE98" s="17"/>
      <c r="ALF98" s="17"/>
      <c r="ALG98" s="17"/>
      <c r="ALH98" s="17"/>
      <c r="ALI98" s="17"/>
      <c r="ALJ98" s="17"/>
      <c r="ALK98" s="17"/>
      <c r="ALL98" s="17"/>
      <c r="ALM98" s="17"/>
      <c r="ALN98" s="17"/>
      <c r="ALO98" s="17"/>
      <c r="ALP98" s="17"/>
      <c r="ALQ98" s="17"/>
      <c r="ALR98" s="17"/>
      <c r="ALS98" s="17"/>
      <c r="ALT98" s="17"/>
      <c r="ALU98" s="17"/>
      <c r="ALV98" s="17"/>
      <c r="ALW98" s="17"/>
      <c r="ALX98" s="17"/>
      <c r="ALY98" s="17"/>
      <c r="ALZ98" s="17"/>
      <c r="AMA98" s="17"/>
      <c r="AMB98" s="17"/>
      <c r="AMC98" s="17"/>
      <c r="AMD98" s="17"/>
      <c r="AME98" s="17"/>
      <c r="AMF98" s="17"/>
      <c r="AMG98" s="17"/>
    </row>
    <row r="99" spans="1:1021">
      <c r="A99" s="17"/>
      <c r="B99" s="19" t="s">
        <v>541</v>
      </c>
      <c r="C99" s="20" t="s">
        <v>60</v>
      </c>
      <c r="D99" s="21"/>
      <c r="E99" s="22">
        <v>0.6</v>
      </c>
      <c r="F99" s="21">
        <v>29.95</v>
      </c>
      <c r="G99" s="22">
        <v>0.34</v>
      </c>
      <c r="H99" s="21"/>
      <c r="I99" s="22"/>
      <c r="J99" s="21">
        <f t="shared" ref="J99:J100" si="19">K99*G99</f>
        <v>6.1097999999999999</v>
      </c>
      <c r="K99" s="25">
        <f t="shared" ref="K99:K100" si="20">E99*F99</f>
        <v>17.97</v>
      </c>
      <c r="L99" s="26">
        <f t="shared" ref="L99:L100" si="21">K99</f>
        <v>17.97</v>
      </c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  <c r="IA99" s="17"/>
      <c r="IB99" s="17"/>
      <c r="IC99" s="17"/>
      <c r="ID99" s="17"/>
      <c r="IE99" s="17"/>
      <c r="IF99" s="17"/>
      <c r="IG99" s="17"/>
      <c r="IH99" s="17"/>
      <c r="II99" s="17"/>
      <c r="IJ99" s="17"/>
      <c r="IK99" s="17"/>
      <c r="IL99" s="17"/>
      <c r="IM99" s="17"/>
      <c r="IN99" s="17"/>
      <c r="IO99" s="17"/>
      <c r="IP99" s="17"/>
      <c r="IQ99" s="17"/>
      <c r="IR99" s="17"/>
      <c r="IS99" s="17"/>
      <c r="IT99" s="17"/>
      <c r="IU99" s="17"/>
      <c r="IV99" s="17"/>
      <c r="IW99" s="17"/>
      <c r="IX99" s="17"/>
      <c r="IY99" s="17"/>
      <c r="IZ99" s="17"/>
      <c r="JA99" s="17"/>
      <c r="JB99" s="17"/>
      <c r="JC99" s="17"/>
      <c r="JD99" s="17"/>
      <c r="JE99" s="17"/>
      <c r="JF99" s="17"/>
      <c r="JG99" s="17"/>
      <c r="JH99" s="17"/>
      <c r="JI99" s="17"/>
      <c r="JJ99" s="17"/>
      <c r="JK99" s="17"/>
      <c r="JL99" s="17"/>
      <c r="JM99" s="17"/>
      <c r="JN99" s="17"/>
      <c r="JO99" s="17"/>
      <c r="JP99" s="17"/>
      <c r="JQ99" s="17"/>
      <c r="JR99" s="17"/>
      <c r="JS99" s="17"/>
      <c r="JT99" s="17"/>
      <c r="JU99" s="17"/>
      <c r="JV99" s="17"/>
      <c r="JW99" s="17"/>
      <c r="JX99" s="17"/>
      <c r="JY99" s="17"/>
      <c r="JZ99" s="17"/>
      <c r="KA99" s="17"/>
      <c r="KB99" s="17"/>
      <c r="KC99" s="17"/>
      <c r="KD99" s="17"/>
      <c r="KE99" s="17"/>
      <c r="KF99" s="17"/>
      <c r="KG99" s="17"/>
      <c r="KH99" s="17"/>
      <c r="KI99" s="17"/>
      <c r="KJ99" s="17"/>
      <c r="KK99" s="17"/>
      <c r="KL99" s="17"/>
      <c r="KM99" s="17"/>
      <c r="KN99" s="17"/>
      <c r="KO99" s="17"/>
      <c r="KP99" s="17"/>
      <c r="KQ99" s="17"/>
      <c r="KR99" s="17"/>
      <c r="KS99" s="17"/>
      <c r="KT99" s="17"/>
      <c r="KU99" s="17"/>
      <c r="KV99" s="17"/>
      <c r="KW99" s="17"/>
      <c r="KX99" s="17"/>
      <c r="KY99" s="17"/>
      <c r="KZ99" s="17"/>
      <c r="LA99" s="17"/>
      <c r="LB99" s="17"/>
      <c r="LC99" s="17"/>
      <c r="LD99" s="17"/>
      <c r="LE99" s="17"/>
      <c r="LF99" s="17"/>
      <c r="LG99" s="17"/>
      <c r="LH99" s="17"/>
      <c r="LI99" s="17"/>
      <c r="LJ99" s="17"/>
      <c r="LK99" s="17"/>
      <c r="LL99" s="17"/>
      <c r="LM99" s="17"/>
      <c r="LN99" s="17"/>
      <c r="LO99" s="17"/>
      <c r="LP99" s="17"/>
      <c r="LQ99" s="17"/>
      <c r="LR99" s="17"/>
      <c r="LS99" s="17"/>
      <c r="LT99" s="17"/>
      <c r="LU99" s="17"/>
      <c r="LV99" s="17"/>
      <c r="LW99" s="17"/>
      <c r="LX99" s="17"/>
      <c r="LY99" s="17"/>
      <c r="LZ99" s="17"/>
      <c r="MA99" s="17"/>
      <c r="MB99" s="17"/>
      <c r="MC99" s="17"/>
      <c r="MD99" s="17"/>
      <c r="ME99" s="17"/>
      <c r="MF99" s="17"/>
      <c r="MG99" s="17"/>
      <c r="MH99" s="17"/>
      <c r="MI99" s="17"/>
      <c r="MJ99" s="17"/>
      <c r="MK99" s="17"/>
      <c r="ML99" s="17"/>
      <c r="MM99" s="17"/>
      <c r="MN99" s="17"/>
      <c r="MO99" s="17"/>
      <c r="MP99" s="17"/>
      <c r="MQ99" s="17"/>
      <c r="MR99" s="17"/>
      <c r="MS99" s="17"/>
      <c r="MT99" s="17"/>
      <c r="MU99" s="17"/>
      <c r="MV99" s="17"/>
      <c r="MW99" s="17"/>
      <c r="MX99" s="17"/>
      <c r="MY99" s="17"/>
      <c r="MZ99" s="17"/>
      <c r="NA99" s="17"/>
      <c r="NB99" s="17"/>
      <c r="NC99" s="17"/>
      <c r="ND99" s="17"/>
      <c r="NE99" s="17"/>
      <c r="NF99" s="17"/>
      <c r="NG99" s="17"/>
      <c r="NH99" s="17"/>
      <c r="NI99" s="17"/>
      <c r="NJ99" s="17"/>
      <c r="NK99" s="17"/>
      <c r="NL99" s="17"/>
      <c r="NM99" s="17"/>
      <c r="NN99" s="17"/>
      <c r="NO99" s="17"/>
      <c r="NP99" s="17"/>
      <c r="NQ99" s="17"/>
      <c r="NR99" s="17"/>
      <c r="NS99" s="17"/>
      <c r="NT99" s="17"/>
      <c r="NU99" s="17"/>
      <c r="NV99" s="17"/>
      <c r="NW99" s="17"/>
      <c r="NX99" s="17"/>
      <c r="NY99" s="17"/>
      <c r="NZ99" s="17"/>
      <c r="OA99" s="17"/>
      <c r="OB99" s="17"/>
      <c r="OC99" s="17"/>
      <c r="OD99" s="17"/>
      <c r="OE99" s="17"/>
      <c r="OF99" s="17"/>
      <c r="OG99" s="17"/>
      <c r="OH99" s="17"/>
      <c r="OI99" s="17"/>
      <c r="OJ99" s="17"/>
      <c r="OK99" s="17"/>
      <c r="OL99" s="17"/>
      <c r="OM99" s="17"/>
      <c r="ON99" s="17"/>
      <c r="OO99" s="17"/>
      <c r="OP99" s="17"/>
      <c r="OQ99" s="17"/>
      <c r="OR99" s="17"/>
      <c r="OS99" s="17"/>
      <c r="OT99" s="17"/>
      <c r="OU99" s="17"/>
      <c r="OV99" s="17"/>
      <c r="OW99" s="17"/>
      <c r="OX99" s="17"/>
      <c r="OY99" s="17"/>
      <c r="OZ99" s="17"/>
      <c r="PA99" s="17"/>
      <c r="PB99" s="17"/>
      <c r="PC99" s="17"/>
      <c r="PD99" s="17"/>
      <c r="PE99" s="17"/>
      <c r="PF99" s="17"/>
      <c r="PG99" s="17"/>
      <c r="PH99" s="17"/>
      <c r="PI99" s="17"/>
      <c r="PJ99" s="17"/>
      <c r="PK99" s="17"/>
      <c r="PL99" s="17"/>
      <c r="PM99" s="17"/>
      <c r="PN99" s="17"/>
      <c r="PO99" s="17"/>
      <c r="PP99" s="17"/>
      <c r="PQ99" s="17"/>
      <c r="PR99" s="17"/>
      <c r="PS99" s="17"/>
      <c r="PT99" s="17"/>
      <c r="PU99" s="17"/>
      <c r="PV99" s="17"/>
      <c r="PW99" s="17"/>
      <c r="PX99" s="17"/>
      <c r="PY99" s="17"/>
      <c r="PZ99" s="17"/>
      <c r="QA99" s="17"/>
      <c r="QB99" s="17"/>
      <c r="QC99" s="17"/>
      <c r="QD99" s="17"/>
      <c r="QE99" s="17"/>
      <c r="QF99" s="17"/>
      <c r="QG99" s="17"/>
      <c r="QH99" s="17"/>
      <c r="QI99" s="17"/>
      <c r="QJ99" s="17"/>
      <c r="QK99" s="17"/>
      <c r="QL99" s="17"/>
      <c r="QM99" s="17"/>
      <c r="QN99" s="17"/>
      <c r="QO99" s="17"/>
      <c r="QP99" s="17"/>
      <c r="QQ99" s="17"/>
      <c r="QR99" s="17"/>
      <c r="QS99" s="17"/>
      <c r="QT99" s="17"/>
      <c r="QU99" s="17"/>
      <c r="QV99" s="17"/>
      <c r="QW99" s="17"/>
      <c r="QX99" s="17"/>
      <c r="QY99" s="17"/>
      <c r="QZ99" s="17"/>
      <c r="RA99" s="17"/>
      <c r="RB99" s="17"/>
      <c r="RC99" s="17"/>
      <c r="RD99" s="17"/>
      <c r="RE99" s="17"/>
      <c r="RF99" s="17"/>
      <c r="RG99" s="17"/>
      <c r="RH99" s="17"/>
      <c r="RI99" s="17"/>
      <c r="RJ99" s="17"/>
      <c r="RK99" s="17"/>
      <c r="RL99" s="17"/>
      <c r="RM99" s="17"/>
      <c r="RN99" s="17"/>
      <c r="RO99" s="17"/>
      <c r="RP99" s="17"/>
      <c r="RQ99" s="17"/>
      <c r="RR99" s="17"/>
      <c r="RS99" s="17"/>
      <c r="RT99" s="17"/>
      <c r="RU99" s="17"/>
      <c r="RV99" s="17"/>
      <c r="RW99" s="17"/>
      <c r="RX99" s="17"/>
      <c r="RY99" s="17"/>
      <c r="RZ99" s="17"/>
      <c r="SA99" s="17"/>
      <c r="SB99" s="17"/>
      <c r="SC99" s="17"/>
      <c r="SD99" s="17"/>
      <c r="SE99" s="17"/>
      <c r="SF99" s="17"/>
      <c r="SG99" s="17"/>
      <c r="SH99" s="17"/>
      <c r="SI99" s="17"/>
      <c r="SJ99" s="17"/>
      <c r="SK99" s="17"/>
      <c r="SL99" s="17"/>
      <c r="SM99" s="17"/>
      <c r="SN99" s="17"/>
      <c r="SO99" s="17"/>
      <c r="SP99" s="17"/>
      <c r="SQ99" s="17"/>
      <c r="SR99" s="17"/>
      <c r="SS99" s="17"/>
      <c r="ST99" s="17"/>
      <c r="SU99" s="17"/>
      <c r="SV99" s="17"/>
      <c r="SW99" s="17"/>
      <c r="SX99" s="17"/>
      <c r="SY99" s="17"/>
      <c r="SZ99" s="17"/>
      <c r="TA99" s="17"/>
      <c r="TB99" s="17"/>
      <c r="TC99" s="17"/>
      <c r="TD99" s="17"/>
      <c r="TE99" s="17"/>
      <c r="TF99" s="17"/>
      <c r="TG99" s="17"/>
      <c r="TH99" s="17"/>
      <c r="TI99" s="17"/>
      <c r="TJ99" s="17"/>
      <c r="TK99" s="17"/>
      <c r="TL99" s="17"/>
      <c r="TM99" s="17"/>
      <c r="TN99" s="17"/>
      <c r="TO99" s="17"/>
      <c r="TP99" s="17"/>
      <c r="TQ99" s="17"/>
      <c r="TR99" s="17"/>
      <c r="TS99" s="17"/>
      <c r="TT99" s="17"/>
      <c r="TU99" s="17"/>
      <c r="TV99" s="17"/>
      <c r="TW99" s="17"/>
      <c r="TX99" s="17"/>
      <c r="TY99" s="17"/>
      <c r="TZ99" s="17"/>
      <c r="UA99" s="17"/>
      <c r="UB99" s="17"/>
      <c r="UC99" s="17"/>
      <c r="UD99" s="17"/>
      <c r="UE99" s="17"/>
      <c r="UF99" s="17"/>
      <c r="UG99" s="17"/>
      <c r="UH99" s="17"/>
      <c r="UI99" s="17"/>
      <c r="UJ99" s="17"/>
      <c r="UK99" s="17"/>
      <c r="UL99" s="17"/>
      <c r="UM99" s="17"/>
      <c r="UN99" s="17"/>
      <c r="UO99" s="17"/>
      <c r="UP99" s="17"/>
      <c r="UQ99" s="17"/>
      <c r="UR99" s="17"/>
      <c r="US99" s="17"/>
      <c r="UT99" s="17"/>
      <c r="UU99" s="17"/>
      <c r="UV99" s="17"/>
      <c r="UW99" s="17"/>
      <c r="UX99" s="17"/>
      <c r="UY99" s="17"/>
      <c r="UZ99" s="17"/>
      <c r="VA99" s="17"/>
      <c r="VB99" s="17"/>
      <c r="VC99" s="17"/>
      <c r="VD99" s="17"/>
      <c r="VE99" s="17"/>
      <c r="VF99" s="17"/>
      <c r="VG99" s="17"/>
      <c r="VH99" s="17"/>
      <c r="VI99" s="17"/>
      <c r="VJ99" s="17"/>
      <c r="VK99" s="17"/>
      <c r="VL99" s="17"/>
      <c r="VM99" s="17"/>
      <c r="VN99" s="17"/>
      <c r="VO99" s="17"/>
      <c r="VP99" s="17"/>
      <c r="VQ99" s="17"/>
      <c r="VR99" s="17"/>
      <c r="VS99" s="17"/>
      <c r="VT99" s="17"/>
      <c r="VU99" s="17"/>
      <c r="VV99" s="17"/>
      <c r="VW99" s="17"/>
      <c r="VX99" s="17"/>
      <c r="VY99" s="17"/>
      <c r="VZ99" s="17"/>
      <c r="WA99" s="17"/>
      <c r="WB99" s="17"/>
      <c r="WC99" s="17"/>
      <c r="WD99" s="17"/>
      <c r="WE99" s="17"/>
      <c r="WF99" s="17"/>
      <c r="WG99" s="17"/>
      <c r="WH99" s="17"/>
      <c r="WI99" s="17"/>
      <c r="WJ99" s="17"/>
      <c r="WK99" s="17"/>
      <c r="WL99" s="17"/>
      <c r="WM99" s="17"/>
      <c r="WN99" s="17"/>
      <c r="WO99" s="17"/>
      <c r="WP99" s="17"/>
      <c r="WQ99" s="17"/>
      <c r="WR99" s="17"/>
      <c r="WS99" s="17"/>
      <c r="WT99" s="17"/>
      <c r="WU99" s="17"/>
      <c r="WV99" s="17"/>
      <c r="WW99" s="17"/>
      <c r="WX99" s="17"/>
      <c r="WY99" s="17"/>
      <c r="WZ99" s="17"/>
      <c r="XA99" s="17"/>
      <c r="XB99" s="17"/>
      <c r="XC99" s="17"/>
      <c r="XD99" s="17"/>
      <c r="XE99" s="17"/>
      <c r="XF99" s="17"/>
      <c r="XG99" s="17"/>
      <c r="XH99" s="17"/>
      <c r="XI99" s="17"/>
      <c r="XJ99" s="17"/>
      <c r="XK99" s="17"/>
      <c r="XL99" s="17"/>
      <c r="XM99" s="17"/>
      <c r="XN99" s="17"/>
      <c r="XO99" s="17"/>
      <c r="XP99" s="17"/>
      <c r="XQ99" s="17"/>
      <c r="XR99" s="17"/>
      <c r="XS99" s="17"/>
      <c r="XT99" s="17"/>
      <c r="XU99" s="17"/>
      <c r="XV99" s="17"/>
      <c r="XW99" s="17"/>
      <c r="XX99" s="17"/>
      <c r="XY99" s="17"/>
      <c r="XZ99" s="17"/>
      <c r="YA99" s="17"/>
      <c r="YB99" s="17"/>
      <c r="YC99" s="17"/>
      <c r="YD99" s="17"/>
      <c r="YE99" s="17"/>
      <c r="YF99" s="17"/>
      <c r="YG99" s="17"/>
      <c r="YH99" s="17"/>
      <c r="YI99" s="17"/>
      <c r="YJ99" s="17"/>
      <c r="YK99" s="17"/>
      <c r="YL99" s="17"/>
      <c r="YM99" s="17"/>
      <c r="YN99" s="17"/>
      <c r="YO99" s="17"/>
      <c r="YP99" s="17"/>
      <c r="YQ99" s="17"/>
      <c r="YR99" s="17"/>
      <c r="YS99" s="17"/>
      <c r="YT99" s="17"/>
      <c r="YU99" s="17"/>
      <c r="YV99" s="17"/>
      <c r="YW99" s="17"/>
      <c r="YX99" s="17"/>
      <c r="YY99" s="17"/>
      <c r="YZ99" s="17"/>
      <c r="ZA99" s="17"/>
      <c r="ZB99" s="17"/>
      <c r="ZC99" s="17"/>
      <c r="ZD99" s="17"/>
      <c r="ZE99" s="17"/>
      <c r="ZF99" s="17"/>
      <c r="ZG99" s="17"/>
      <c r="ZH99" s="17"/>
      <c r="ZI99" s="17"/>
      <c r="ZJ99" s="17"/>
      <c r="ZK99" s="17"/>
      <c r="ZL99" s="17"/>
      <c r="ZM99" s="17"/>
      <c r="ZN99" s="17"/>
      <c r="ZO99" s="17"/>
      <c r="ZP99" s="17"/>
      <c r="ZQ99" s="17"/>
      <c r="ZR99" s="17"/>
      <c r="ZS99" s="17"/>
      <c r="ZT99" s="17"/>
      <c r="ZU99" s="17"/>
      <c r="ZV99" s="17"/>
      <c r="ZW99" s="17"/>
      <c r="ZX99" s="17"/>
      <c r="ZY99" s="17"/>
      <c r="ZZ99" s="17"/>
      <c r="AAA99" s="17"/>
      <c r="AAB99" s="17"/>
      <c r="AAC99" s="17"/>
      <c r="AAD99" s="17"/>
      <c r="AAE99" s="17"/>
      <c r="AAF99" s="17"/>
      <c r="AAG99" s="17"/>
      <c r="AAH99" s="17"/>
      <c r="AAI99" s="17"/>
      <c r="AAJ99" s="17"/>
      <c r="AAK99" s="17"/>
      <c r="AAL99" s="17"/>
      <c r="AAM99" s="17"/>
      <c r="AAN99" s="17"/>
      <c r="AAO99" s="17"/>
      <c r="AAP99" s="17"/>
      <c r="AAQ99" s="17"/>
      <c r="AAR99" s="17"/>
      <c r="AAS99" s="17"/>
      <c r="AAT99" s="17"/>
      <c r="AAU99" s="17"/>
      <c r="AAV99" s="17"/>
      <c r="AAW99" s="17"/>
      <c r="AAX99" s="17"/>
      <c r="AAY99" s="17"/>
      <c r="AAZ99" s="17"/>
      <c r="ABA99" s="17"/>
      <c r="ABB99" s="17"/>
      <c r="ABC99" s="17"/>
      <c r="ABD99" s="17"/>
      <c r="ABE99" s="17"/>
      <c r="ABF99" s="17"/>
      <c r="ABG99" s="17"/>
      <c r="ABH99" s="17"/>
      <c r="ABI99" s="17"/>
      <c r="ABJ99" s="17"/>
      <c r="ABK99" s="17"/>
      <c r="ABL99" s="17"/>
      <c r="ABM99" s="17"/>
      <c r="ABN99" s="17"/>
      <c r="ABO99" s="17"/>
      <c r="ABP99" s="17"/>
      <c r="ABQ99" s="17"/>
      <c r="ABR99" s="17"/>
      <c r="ABS99" s="17"/>
      <c r="ABT99" s="17"/>
      <c r="ABU99" s="17"/>
      <c r="ABV99" s="17"/>
      <c r="ABW99" s="17"/>
      <c r="ABX99" s="17"/>
      <c r="ABY99" s="17"/>
      <c r="ABZ99" s="17"/>
      <c r="ACA99" s="17"/>
      <c r="ACB99" s="17"/>
      <c r="ACC99" s="17"/>
      <c r="ACD99" s="17"/>
      <c r="ACE99" s="17"/>
      <c r="ACF99" s="17"/>
      <c r="ACG99" s="17"/>
      <c r="ACH99" s="17"/>
      <c r="ACI99" s="17"/>
      <c r="ACJ99" s="17"/>
      <c r="ACK99" s="17"/>
      <c r="ACL99" s="17"/>
      <c r="ACM99" s="17"/>
      <c r="ACN99" s="17"/>
      <c r="ACO99" s="17"/>
      <c r="ACP99" s="17"/>
      <c r="ACQ99" s="17"/>
      <c r="ACR99" s="17"/>
      <c r="ACS99" s="17"/>
      <c r="ACT99" s="17"/>
      <c r="ACU99" s="17"/>
      <c r="ACV99" s="17"/>
      <c r="ACW99" s="17"/>
      <c r="ACX99" s="17"/>
      <c r="ACY99" s="17"/>
      <c r="ACZ99" s="17"/>
      <c r="ADA99" s="17"/>
      <c r="ADB99" s="17"/>
      <c r="ADC99" s="17"/>
      <c r="ADD99" s="17"/>
      <c r="ADE99" s="17"/>
      <c r="ADF99" s="17"/>
      <c r="ADG99" s="17"/>
      <c r="ADH99" s="17"/>
      <c r="ADI99" s="17"/>
      <c r="ADJ99" s="17"/>
      <c r="ADK99" s="17"/>
      <c r="ADL99" s="17"/>
      <c r="ADM99" s="17"/>
      <c r="ADN99" s="17"/>
      <c r="ADO99" s="17"/>
      <c r="ADP99" s="17"/>
      <c r="ADQ99" s="17"/>
      <c r="ADR99" s="17"/>
      <c r="ADS99" s="17"/>
      <c r="ADT99" s="17"/>
      <c r="ADU99" s="17"/>
      <c r="ADV99" s="17"/>
      <c r="ADW99" s="17"/>
      <c r="ADX99" s="17"/>
      <c r="ADY99" s="17"/>
      <c r="ADZ99" s="17"/>
      <c r="AEA99" s="17"/>
      <c r="AEB99" s="17"/>
      <c r="AEC99" s="17"/>
      <c r="AED99" s="17"/>
      <c r="AEE99" s="17"/>
      <c r="AEF99" s="17"/>
      <c r="AEG99" s="17"/>
      <c r="AEH99" s="17"/>
      <c r="AEI99" s="17"/>
      <c r="AEJ99" s="17"/>
      <c r="AEK99" s="17"/>
      <c r="AEL99" s="17"/>
      <c r="AEM99" s="17"/>
      <c r="AEN99" s="17"/>
      <c r="AEO99" s="17"/>
      <c r="AEP99" s="17"/>
      <c r="AEQ99" s="17"/>
      <c r="AER99" s="17"/>
      <c r="AES99" s="17"/>
      <c r="AET99" s="17"/>
      <c r="AEU99" s="17"/>
      <c r="AEV99" s="17"/>
      <c r="AEW99" s="17"/>
      <c r="AEX99" s="17"/>
      <c r="AEY99" s="17"/>
      <c r="AEZ99" s="17"/>
      <c r="AFA99" s="17"/>
      <c r="AFB99" s="17"/>
      <c r="AFC99" s="17"/>
      <c r="AFD99" s="17"/>
      <c r="AFE99" s="17"/>
      <c r="AFF99" s="17"/>
      <c r="AFG99" s="17"/>
      <c r="AFH99" s="17"/>
      <c r="AFI99" s="17"/>
      <c r="AFJ99" s="17"/>
      <c r="AFK99" s="17"/>
      <c r="AFL99" s="17"/>
      <c r="AFM99" s="17"/>
      <c r="AFN99" s="17"/>
      <c r="AFO99" s="17"/>
      <c r="AFP99" s="17"/>
      <c r="AFQ99" s="17"/>
      <c r="AFR99" s="17"/>
      <c r="AFS99" s="17"/>
      <c r="AFT99" s="17"/>
      <c r="AFU99" s="17"/>
      <c r="AFV99" s="17"/>
      <c r="AFW99" s="17"/>
      <c r="AFX99" s="17"/>
      <c r="AFY99" s="17"/>
      <c r="AFZ99" s="17"/>
      <c r="AGA99" s="17"/>
      <c r="AGB99" s="17"/>
      <c r="AGC99" s="17"/>
      <c r="AGD99" s="17"/>
      <c r="AGE99" s="17"/>
      <c r="AGF99" s="17"/>
      <c r="AGG99" s="17"/>
      <c r="AGH99" s="17"/>
      <c r="AGI99" s="17"/>
      <c r="AGJ99" s="17"/>
      <c r="AGK99" s="17"/>
      <c r="AGL99" s="17"/>
      <c r="AGM99" s="17"/>
      <c r="AGN99" s="17"/>
      <c r="AGO99" s="17"/>
      <c r="AGP99" s="17"/>
      <c r="AGQ99" s="17"/>
      <c r="AGR99" s="17"/>
      <c r="AGS99" s="17"/>
      <c r="AGT99" s="17"/>
      <c r="AGU99" s="17"/>
      <c r="AGV99" s="17"/>
      <c r="AGW99" s="17"/>
      <c r="AGX99" s="17"/>
      <c r="AGY99" s="17"/>
      <c r="AGZ99" s="17"/>
      <c r="AHA99" s="17"/>
      <c r="AHB99" s="17"/>
      <c r="AHC99" s="17"/>
      <c r="AHD99" s="17"/>
      <c r="AHE99" s="17"/>
      <c r="AHF99" s="17"/>
      <c r="AHG99" s="17"/>
      <c r="AHH99" s="17"/>
      <c r="AHI99" s="17"/>
      <c r="AHJ99" s="17"/>
      <c r="AHK99" s="17"/>
      <c r="AHL99" s="17"/>
      <c r="AHM99" s="17"/>
      <c r="AHN99" s="17"/>
      <c r="AHO99" s="17"/>
      <c r="AHP99" s="17"/>
      <c r="AHQ99" s="17"/>
      <c r="AHR99" s="17"/>
      <c r="AHS99" s="17"/>
      <c r="AHT99" s="17"/>
      <c r="AHU99" s="17"/>
      <c r="AHV99" s="17"/>
      <c r="AHW99" s="17"/>
      <c r="AHX99" s="17"/>
      <c r="AHY99" s="17"/>
      <c r="AHZ99" s="17"/>
      <c r="AIA99" s="17"/>
      <c r="AIB99" s="17"/>
      <c r="AIC99" s="17"/>
      <c r="AID99" s="17"/>
      <c r="AIE99" s="17"/>
      <c r="AIF99" s="17"/>
      <c r="AIG99" s="17"/>
      <c r="AIH99" s="17"/>
      <c r="AII99" s="17"/>
      <c r="AIJ99" s="17"/>
      <c r="AIK99" s="17"/>
      <c r="AIL99" s="17"/>
      <c r="AIM99" s="17"/>
      <c r="AIN99" s="17"/>
      <c r="AIO99" s="17"/>
      <c r="AIP99" s="17"/>
      <c r="AIQ99" s="17"/>
      <c r="AIR99" s="17"/>
      <c r="AIS99" s="17"/>
      <c r="AIT99" s="17"/>
      <c r="AIU99" s="17"/>
      <c r="AIV99" s="17"/>
      <c r="AIW99" s="17"/>
      <c r="AIX99" s="17"/>
      <c r="AIY99" s="17"/>
      <c r="AIZ99" s="17"/>
      <c r="AJA99" s="17"/>
      <c r="AJB99" s="17"/>
      <c r="AJC99" s="17"/>
      <c r="AJD99" s="17"/>
      <c r="AJE99" s="17"/>
      <c r="AJF99" s="17"/>
      <c r="AJG99" s="17"/>
      <c r="AJH99" s="17"/>
      <c r="AJI99" s="17"/>
      <c r="AJJ99" s="17"/>
      <c r="AJK99" s="17"/>
      <c r="AJL99" s="17"/>
      <c r="AJM99" s="17"/>
      <c r="AJN99" s="17"/>
      <c r="AJO99" s="17"/>
      <c r="AJP99" s="17"/>
      <c r="AJQ99" s="17"/>
      <c r="AJR99" s="17"/>
      <c r="AJS99" s="17"/>
      <c r="AJT99" s="17"/>
      <c r="AJU99" s="17"/>
      <c r="AJV99" s="17"/>
      <c r="AJW99" s="17"/>
      <c r="AJX99" s="17"/>
      <c r="AJY99" s="17"/>
      <c r="AJZ99" s="17"/>
      <c r="AKA99" s="17"/>
      <c r="AKB99" s="17"/>
      <c r="AKC99" s="17"/>
      <c r="AKD99" s="17"/>
      <c r="AKE99" s="17"/>
      <c r="AKF99" s="17"/>
      <c r="AKG99" s="17"/>
      <c r="AKH99" s="17"/>
      <c r="AKI99" s="17"/>
      <c r="AKJ99" s="17"/>
      <c r="AKK99" s="17"/>
      <c r="AKL99" s="17"/>
      <c r="AKM99" s="17"/>
      <c r="AKN99" s="17"/>
      <c r="AKO99" s="17"/>
      <c r="AKP99" s="17"/>
      <c r="AKQ99" s="17"/>
      <c r="AKR99" s="17"/>
      <c r="AKS99" s="17"/>
      <c r="AKT99" s="17"/>
      <c r="AKU99" s="17"/>
      <c r="AKV99" s="17"/>
      <c r="AKW99" s="17"/>
      <c r="AKX99" s="17"/>
      <c r="AKY99" s="17"/>
      <c r="AKZ99" s="17"/>
      <c r="ALA99" s="17"/>
      <c r="ALB99" s="17"/>
      <c r="ALC99" s="17"/>
      <c r="ALD99" s="17"/>
      <c r="ALE99" s="17"/>
      <c r="ALF99" s="17"/>
      <c r="ALG99" s="17"/>
      <c r="ALH99" s="17"/>
      <c r="ALI99" s="17"/>
      <c r="ALJ99" s="17"/>
      <c r="ALK99" s="17"/>
      <c r="ALL99" s="17"/>
      <c r="ALM99" s="17"/>
      <c r="ALN99" s="17"/>
      <c r="ALO99" s="17"/>
      <c r="ALP99" s="17"/>
      <c r="ALQ99" s="17"/>
      <c r="ALR99" s="17"/>
      <c r="ALS99" s="17"/>
      <c r="ALT99" s="17"/>
      <c r="ALU99" s="17"/>
      <c r="ALV99" s="17"/>
      <c r="ALW99" s="17"/>
      <c r="ALX99" s="17"/>
      <c r="ALY99" s="17"/>
      <c r="ALZ99" s="17"/>
      <c r="AMA99" s="17"/>
      <c r="AMB99" s="17"/>
      <c r="AMC99" s="17"/>
      <c r="AMD99" s="17"/>
      <c r="AME99" s="17"/>
      <c r="AMF99" s="17"/>
      <c r="AMG99" s="17"/>
    </row>
    <row r="100" spans="1:1021">
      <c r="A100" s="17"/>
      <c r="B100" s="19" t="s">
        <v>542</v>
      </c>
      <c r="C100" s="20" t="s">
        <v>60</v>
      </c>
      <c r="D100" s="21"/>
      <c r="E100" s="22">
        <v>0.6</v>
      </c>
      <c r="F100" s="21">
        <v>29.95</v>
      </c>
      <c r="G100" s="22">
        <v>0.19</v>
      </c>
      <c r="H100" s="21"/>
      <c r="I100" s="22"/>
      <c r="J100" s="21">
        <f t="shared" si="19"/>
        <v>3.4142999999999999</v>
      </c>
      <c r="K100" s="25">
        <f t="shared" si="20"/>
        <v>17.97</v>
      </c>
      <c r="L100" s="26">
        <f t="shared" si="21"/>
        <v>17.97</v>
      </c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  <c r="HU100" s="17"/>
      <c r="HV100" s="17"/>
      <c r="HW100" s="17"/>
      <c r="HX100" s="17"/>
      <c r="HY100" s="17"/>
      <c r="HZ100" s="17"/>
      <c r="IA100" s="17"/>
      <c r="IB100" s="17"/>
      <c r="IC100" s="17"/>
      <c r="ID100" s="17"/>
      <c r="IE100" s="17"/>
      <c r="IF100" s="17"/>
      <c r="IG100" s="17"/>
      <c r="IH100" s="17"/>
      <c r="II100" s="17"/>
      <c r="IJ100" s="17"/>
      <c r="IK100" s="17"/>
      <c r="IL100" s="17"/>
      <c r="IM100" s="17"/>
      <c r="IN100" s="17"/>
      <c r="IO100" s="17"/>
      <c r="IP100" s="17"/>
      <c r="IQ100" s="17"/>
      <c r="IR100" s="17"/>
      <c r="IS100" s="17"/>
      <c r="IT100" s="17"/>
      <c r="IU100" s="17"/>
      <c r="IV100" s="17"/>
      <c r="IW100" s="17"/>
      <c r="IX100" s="17"/>
      <c r="IY100" s="17"/>
      <c r="IZ100" s="17"/>
      <c r="JA100" s="17"/>
      <c r="JB100" s="17"/>
      <c r="JC100" s="17"/>
      <c r="JD100" s="17"/>
      <c r="JE100" s="17"/>
      <c r="JF100" s="17"/>
      <c r="JG100" s="17"/>
      <c r="JH100" s="17"/>
      <c r="JI100" s="17"/>
      <c r="JJ100" s="17"/>
      <c r="JK100" s="17"/>
      <c r="JL100" s="17"/>
      <c r="JM100" s="17"/>
      <c r="JN100" s="17"/>
      <c r="JO100" s="17"/>
      <c r="JP100" s="17"/>
      <c r="JQ100" s="17"/>
      <c r="JR100" s="17"/>
      <c r="JS100" s="17"/>
      <c r="JT100" s="17"/>
      <c r="JU100" s="17"/>
      <c r="JV100" s="17"/>
      <c r="JW100" s="17"/>
      <c r="JX100" s="17"/>
      <c r="JY100" s="17"/>
      <c r="JZ100" s="17"/>
      <c r="KA100" s="17"/>
      <c r="KB100" s="17"/>
      <c r="KC100" s="17"/>
      <c r="KD100" s="17"/>
      <c r="KE100" s="17"/>
      <c r="KF100" s="17"/>
      <c r="KG100" s="17"/>
      <c r="KH100" s="17"/>
      <c r="KI100" s="17"/>
      <c r="KJ100" s="17"/>
      <c r="KK100" s="17"/>
      <c r="KL100" s="17"/>
      <c r="KM100" s="17"/>
      <c r="KN100" s="17"/>
      <c r="KO100" s="17"/>
      <c r="KP100" s="17"/>
      <c r="KQ100" s="17"/>
      <c r="KR100" s="17"/>
      <c r="KS100" s="17"/>
      <c r="KT100" s="17"/>
      <c r="KU100" s="17"/>
      <c r="KV100" s="17"/>
      <c r="KW100" s="17"/>
      <c r="KX100" s="17"/>
      <c r="KY100" s="17"/>
      <c r="KZ100" s="17"/>
      <c r="LA100" s="17"/>
      <c r="LB100" s="17"/>
      <c r="LC100" s="17"/>
      <c r="LD100" s="17"/>
      <c r="LE100" s="17"/>
      <c r="LF100" s="17"/>
      <c r="LG100" s="17"/>
      <c r="LH100" s="17"/>
      <c r="LI100" s="17"/>
      <c r="LJ100" s="17"/>
      <c r="LK100" s="17"/>
      <c r="LL100" s="17"/>
      <c r="LM100" s="17"/>
      <c r="LN100" s="17"/>
      <c r="LO100" s="17"/>
      <c r="LP100" s="17"/>
      <c r="LQ100" s="17"/>
      <c r="LR100" s="17"/>
      <c r="LS100" s="17"/>
      <c r="LT100" s="17"/>
      <c r="LU100" s="17"/>
      <c r="LV100" s="17"/>
      <c r="LW100" s="17"/>
      <c r="LX100" s="17"/>
      <c r="LY100" s="17"/>
      <c r="LZ100" s="17"/>
      <c r="MA100" s="17"/>
      <c r="MB100" s="17"/>
      <c r="MC100" s="17"/>
      <c r="MD100" s="17"/>
      <c r="ME100" s="17"/>
      <c r="MF100" s="17"/>
      <c r="MG100" s="17"/>
      <c r="MH100" s="17"/>
      <c r="MI100" s="17"/>
      <c r="MJ100" s="17"/>
      <c r="MK100" s="17"/>
      <c r="ML100" s="17"/>
      <c r="MM100" s="17"/>
      <c r="MN100" s="17"/>
      <c r="MO100" s="17"/>
      <c r="MP100" s="17"/>
      <c r="MQ100" s="17"/>
      <c r="MR100" s="17"/>
      <c r="MS100" s="17"/>
      <c r="MT100" s="17"/>
      <c r="MU100" s="17"/>
      <c r="MV100" s="17"/>
      <c r="MW100" s="17"/>
      <c r="MX100" s="17"/>
      <c r="MY100" s="17"/>
      <c r="MZ100" s="17"/>
      <c r="NA100" s="17"/>
      <c r="NB100" s="17"/>
      <c r="NC100" s="17"/>
      <c r="ND100" s="17"/>
      <c r="NE100" s="17"/>
      <c r="NF100" s="17"/>
      <c r="NG100" s="17"/>
      <c r="NH100" s="17"/>
      <c r="NI100" s="17"/>
      <c r="NJ100" s="17"/>
      <c r="NK100" s="17"/>
      <c r="NL100" s="17"/>
      <c r="NM100" s="17"/>
      <c r="NN100" s="17"/>
      <c r="NO100" s="17"/>
      <c r="NP100" s="17"/>
      <c r="NQ100" s="17"/>
      <c r="NR100" s="17"/>
      <c r="NS100" s="17"/>
      <c r="NT100" s="17"/>
      <c r="NU100" s="17"/>
      <c r="NV100" s="17"/>
      <c r="NW100" s="17"/>
      <c r="NX100" s="17"/>
      <c r="NY100" s="17"/>
      <c r="NZ100" s="17"/>
      <c r="OA100" s="17"/>
      <c r="OB100" s="17"/>
      <c r="OC100" s="17"/>
      <c r="OD100" s="17"/>
      <c r="OE100" s="17"/>
      <c r="OF100" s="17"/>
      <c r="OG100" s="17"/>
      <c r="OH100" s="17"/>
      <c r="OI100" s="17"/>
      <c r="OJ100" s="17"/>
      <c r="OK100" s="17"/>
      <c r="OL100" s="17"/>
      <c r="OM100" s="17"/>
      <c r="ON100" s="17"/>
      <c r="OO100" s="17"/>
      <c r="OP100" s="17"/>
      <c r="OQ100" s="17"/>
      <c r="OR100" s="17"/>
      <c r="OS100" s="17"/>
      <c r="OT100" s="17"/>
      <c r="OU100" s="17"/>
      <c r="OV100" s="17"/>
      <c r="OW100" s="17"/>
      <c r="OX100" s="17"/>
      <c r="OY100" s="17"/>
      <c r="OZ100" s="17"/>
      <c r="PA100" s="17"/>
      <c r="PB100" s="17"/>
      <c r="PC100" s="17"/>
      <c r="PD100" s="17"/>
      <c r="PE100" s="17"/>
      <c r="PF100" s="17"/>
      <c r="PG100" s="17"/>
      <c r="PH100" s="17"/>
      <c r="PI100" s="17"/>
      <c r="PJ100" s="17"/>
      <c r="PK100" s="17"/>
      <c r="PL100" s="17"/>
      <c r="PM100" s="17"/>
      <c r="PN100" s="17"/>
      <c r="PO100" s="17"/>
      <c r="PP100" s="17"/>
      <c r="PQ100" s="17"/>
      <c r="PR100" s="17"/>
      <c r="PS100" s="17"/>
      <c r="PT100" s="17"/>
      <c r="PU100" s="17"/>
      <c r="PV100" s="17"/>
      <c r="PW100" s="17"/>
      <c r="PX100" s="17"/>
      <c r="PY100" s="17"/>
      <c r="PZ100" s="17"/>
      <c r="QA100" s="17"/>
      <c r="QB100" s="17"/>
      <c r="QC100" s="17"/>
      <c r="QD100" s="17"/>
      <c r="QE100" s="17"/>
      <c r="QF100" s="17"/>
      <c r="QG100" s="17"/>
      <c r="QH100" s="17"/>
      <c r="QI100" s="17"/>
      <c r="QJ100" s="17"/>
      <c r="QK100" s="17"/>
      <c r="QL100" s="17"/>
      <c r="QM100" s="17"/>
      <c r="QN100" s="17"/>
      <c r="QO100" s="17"/>
      <c r="QP100" s="17"/>
      <c r="QQ100" s="17"/>
      <c r="QR100" s="17"/>
      <c r="QS100" s="17"/>
      <c r="QT100" s="17"/>
      <c r="QU100" s="17"/>
      <c r="QV100" s="17"/>
      <c r="QW100" s="17"/>
      <c r="QX100" s="17"/>
      <c r="QY100" s="17"/>
      <c r="QZ100" s="17"/>
      <c r="RA100" s="17"/>
      <c r="RB100" s="17"/>
      <c r="RC100" s="17"/>
      <c r="RD100" s="17"/>
      <c r="RE100" s="17"/>
      <c r="RF100" s="17"/>
      <c r="RG100" s="17"/>
      <c r="RH100" s="17"/>
      <c r="RI100" s="17"/>
      <c r="RJ100" s="17"/>
      <c r="RK100" s="17"/>
      <c r="RL100" s="17"/>
      <c r="RM100" s="17"/>
      <c r="RN100" s="17"/>
      <c r="RO100" s="17"/>
      <c r="RP100" s="17"/>
      <c r="RQ100" s="17"/>
      <c r="RR100" s="17"/>
      <c r="RS100" s="17"/>
      <c r="RT100" s="17"/>
      <c r="RU100" s="17"/>
      <c r="RV100" s="17"/>
      <c r="RW100" s="17"/>
      <c r="RX100" s="17"/>
      <c r="RY100" s="17"/>
      <c r="RZ100" s="17"/>
      <c r="SA100" s="17"/>
      <c r="SB100" s="17"/>
      <c r="SC100" s="17"/>
      <c r="SD100" s="17"/>
      <c r="SE100" s="17"/>
      <c r="SF100" s="17"/>
      <c r="SG100" s="17"/>
      <c r="SH100" s="17"/>
      <c r="SI100" s="17"/>
      <c r="SJ100" s="17"/>
      <c r="SK100" s="17"/>
      <c r="SL100" s="17"/>
      <c r="SM100" s="17"/>
      <c r="SN100" s="17"/>
      <c r="SO100" s="17"/>
      <c r="SP100" s="17"/>
      <c r="SQ100" s="17"/>
      <c r="SR100" s="17"/>
      <c r="SS100" s="17"/>
      <c r="ST100" s="17"/>
      <c r="SU100" s="17"/>
      <c r="SV100" s="17"/>
      <c r="SW100" s="17"/>
      <c r="SX100" s="17"/>
      <c r="SY100" s="17"/>
      <c r="SZ100" s="17"/>
      <c r="TA100" s="17"/>
      <c r="TB100" s="17"/>
      <c r="TC100" s="17"/>
      <c r="TD100" s="17"/>
      <c r="TE100" s="17"/>
      <c r="TF100" s="17"/>
      <c r="TG100" s="17"/>
      <c r="TH100" s="17"/>
      <c r="TI100" s="17"/>
      <c r="TJ100" s="17"/>
      <c r="TK100" s="17"/>
      <c r="TL100" s="17"/>
      <c r="TM100" s="17"/>
      <c r="TN100" s="17"/>
      <c r="TO100" s="17"/>
      <c r="TP100" s="17"/>
      <c r="TQ100" s="17"/>
      <c r="TR100" s="17"/>
      <c r="TS100" s="17"/>
      <c r="TT100" s="17"/>
      <c r="TU100" s="17"/>
      <c r="TV100" s="17"/>
      <c r="TW100" s="17"/>
      <c r="TX100" s="17"/>
      <c r="TY100" s="17"/>
      <c r="TZ100" s="17"/>
      <c r="UA100" s="17"/>
      <c r="UB100" s="17"/>
      <c r="UC100" s="17"/>
      <c r="UD100" s="17"/>
      <c r="UE100" s="17"/>
      <c r="UF100" s="17"/>
      <c r="UG100" s="17"/>
      <c r="UH100" s="17"/>
      <c r="UI100" s="17"/>
      <c r="UJ100" s="17"/>
      <c r="UK100" s="17"/>
      <c r="UL100" s="17"/>
      <c r="UM100" s="17"/>
      <c r="UN100" s="17"/>
      <c r="UO100" s="17"/>
      <c r="UP100" s="17"/>
      <c r="UQ100" s="17"/>
      <c r="UR100" s="17"/>
      <c r="US100" s="17"/>
      <c r="UT100" s="17"/>
      <c r="UU100" s="17"/>
      <c r="UV100" s="17"/>
      <c r="UW100" s="17"/>
      <c r="UX100" s="17"/>
      <c r="UY100" s="17"/>
      <c r="UZ100" s="17"/>
      <c r="VA100" s="17"/>
      <c r="VB100" s="17"/>
      <c r="VC100" s="17"/>
      <c r="VD100" s="17"/>
      <c r="VE100" s="17"/>
      <c r="VF100" s="17"/>
      <c r="VG100" s="17"/>
      <c r="VH100" s="17"/>
      <c r="VI100" s="17"/>
      <c r="VJ100" s="17"/>
      <c r="VK100" s="17"/>
      <c r="VL100" s="17"/>
      <c r="VM100" s="17"/>
      <c r="VN100" s="17"/>
      <c r="VO100" s="17"/>
      <c r="VP100" s="17"/>
      <c r="VQ100" s="17"/>
      <c r="VR100" s="17"/>
      <c r="VS100" s="17"/>
      <c r="VT100" s="17"/>
      <c r="VU100" s="17"/>
      <c r="VV100" s="17"/>
      <c r="VW100" s="17"/>
      <c r="VX100" s="17"/>
      <c r="VY100" s="17"/>
      <c r="VZ100" s="17"/>
      <c r="WA100" s="17"/>
      <c r="WB100" s="17"/>
      <c r="WC100" s="17"/>
      <c r="WD100" s="17"/>
      <c r="WE100" s="17"/>
      <c r="WF100" s="17"/>
      <c r="WG100" s="17"/>
      <c r="WH100" s="17"/>
      <c r="WI100" s="17"/>
      <c r="WJ100" s="17"/>
      <c r="WK100" s="17"/>
      <c r="WL100" s="17"/>
      <c r="WM100" s="17"/>
      <c r="WN100" s="17"/>
      <c r="WO100" s="17"/>
      <c r="WP100" s="17"/>
      <c r="WQ100" s="17"/>
      <c r="WR100" s="17"/>
      <c r="WS100" s="17"/>
      <c r="WT100" s="17"/>
      <c r="WU100" s="17"/>
      <c r="WV100" s="17"/>
      <c r="WW100" s="17"/>
      <c r="WX100" s="17"/>
      <c r="WY100" s="17"/>
      <c r="WZ100" s="17"/>
      <c r="XA100" s="17"/>
      <c r="XB100" s="17"/>
      <c r="XC100" s="17"/>
      <c r="XD100" s="17"/>
      <c r="XE100" s="17"/>
      <c r="XF100" s="17"/>
      <c r="XG100" s="17"/>
      <c r="XH100" s="17"/>
      <c r="XI100" s="17"/>
      <c r="XJ100" s="17"/>
      <c r="XK100" s="17"/>
      <c r="XL100" s="17"/>
      <c r="XM100" s="17"/>
      <c r="XN100" s="17"/>
      <c r="XO100" s="17"/>
      <c r="XP100" s="17"/>
      <c r="XQ100" s="17"/>
      <c r="XR100" s="17"/>
      <c r="XS100" s="17"/>
      <c r="XT100" s="17"/>
      <c r="XU100" s="17"/>
      <c r="XV100" s="17"/>
      <c r="XW100" s="17"/>
      <c r="XX100" s="17"/>
      <c r="XY100" s="17"/>
      <c r="XZ100" s="17"/>
      <c r="YA100" s="17"/>
      <c r="YB100" s="17"/>
      <c r="YC100" s="17"/>
      <c r="YD100" s="17"/>
      <c r="YE100" s="17"/>
      <c r="YF100" s="17"/>
      <c r="YG100" s="17"/>
      <c r="YH100" s="17"/>
      <c r="YI100" s="17"/>
      <c r="YJ100" s="17"/>
      <c r="YK100" s="17"/>
      <c r="YL100" s="17"/>
      <c r="YM100" s="17"/>
      <c r="YN100" s="17"/>
      <c r="YO100" s="17"/>
      <c r="YP100" s="17"/>
      <c r="YQ100" s="17"/>
      <c r="YR100" s="17"/>
      <c r="YS100" s="17"/>
      <c r="YT100" s="17"/>
      <c r="YU100" s="17"/>
      <c r="YV100" s="17"/>
      <c r="YW100" s="17"/>
      <c r="YX100" s="17"/>
      <c r="YY100" s="17"/>
      <c r="YZ100" s="17"/>
      <c r="ZA100" s="17"/>
      <c r="ZB100" s="17"/>
      <c r="ZC100" s="17"/>
      <c r="ZD100" s="17"/>
      <c r="ZE100" s="17"/>
      <c r="ZF100" s="17"/>
      <c r="ZG100" s="17"/>
      <c r="ZH100" s="17"/>
      <c r="ZI100" s="17"/>
      <c r="ZJ100" s="17"/>
      <c r="ZK100" s="17"/>
      <c r="ZL100" s="17"/>
      <c r="ZM100" s="17"/>
      <c r="ZN100" s="17"/>
      <c r="ZO100" s="17"/>
      <c r="ZP100" s="17"/>
      <c r="ZQ100" s="17"/>
      <c r="ZR100" s="17"/>
      <c r="ZS100" s="17"/>
      <c r="ZT100" s="17"/>
      <c r="ZU100" s="17"/>
      <c r="ZV100" s="17"/>
      <c r="ZW100" s="17"/>
      <c r="ZX100" s="17"/>
      <c r="ZY100" s="17"/>
      <c r="ZZ100" s="17"/>
      <c r="AAA100" s="17"/>
      <c r="AAB100" s="17"/>
      <c r="AAC100" s="17"/>
      <c r="AAD100" s="17"/>
      <c r="AAE100" s="17"/>
      <c r="AAF100" s="17"/>
      <c r="AAG100" s="17"/>
      <c r="AAH100" s="17"/>
      <c r="AAI100" s="17"/>
      <c r="AAJ100" s="17"/>
      <c r="AAK100" s="17"/>
      <c r="AAL100" s="17"/>
      <c r="AAM100" s="17"/>
      <c r="AAN100" s="17"/>
      <c r="AAO100" s="17"/>
      <c r="AAP100" s="17"/>
      <c r="AAQ100" s="17"/>
      <c r="AAR100" s="17"/>
      <c r="AAS100" s="17"/>
      <c r="AAT100" s="17"/>
      <c r="AAU100" s="17"/>
      <c r="AAV100" s="17"/>
      <c r="AAW100" s="17"/>
      <c r="AAX100" s="17"/>
      <c r="AAY100" s="17"/>
      <c r="AAZ100" s="17"/>
      <c r="ABA100" s="17"/>
      <c r="ABB100" s="17"/>
      <c r="ABC100" s="17"/>
      <c r="ABD100" s="17"/>
      <c r="ABE100" s="17"/>
      <c r="ABF100" s="17"/>
      <c r="ABG100" s="17"/>
      <c r="ABH100" s="17"/>
      <c r="ABI100" s="17"/>
      <c r="ABJ100" s="17"/>
      <c r="ABK100" s="17"/>
      <c r="ABL100" s="17"/>
      <c r="ABM100" s="17"/>
      <c r="ABN100" s="17"/>
      <c r="ABO100" s="17"/>
      <c r="ABP100" s="17"/>
      <c r="ABQ100" s="17"/>
      <c r="ABR100" s="17"/>
      <c r="ABS100" s="17"/>
      <c r="ABT100" s="17"/>
      <c r="ABU100" s="17"/>
      <c r="ABV100" s="17"/>
      <c r="ABW100" s="17"/>
      <c r="ABX100" s="17"/>
      <c r="ABY100" s="17"/>
      <c r="ABZ100" s="17"/>
      <c r="ACA100" s="17"/>
      <c r="ACB100" s="17"/>
      <c r="ACC100" s="17"/>
      <c r="ACD100" s="17"/>
      <c r="ACE100" s="17"/>
      <c r="ACF100" s="17"/>
      <c r="ACG100" s="17"/>
      <c r="ACH100" s="17"/>
      <c r="ACI100" s="17"/>
      <c r="ACJ100" s="17"/>
      <c r="ACK100" s="17"/>
      <c r="ACL100" s="17"/>
      <c r="ACM100" s="17"/>
      <c r="ACN100" s="17"/>
      <c r="ACO100" s="17"/>
      <c r="ACP100" s="17"/>
      <c r="ACQ100" s="17"/>
      <c r="ACR100" s="17"/>
      <c r="ACS100" s="17"/>
      <c r="ACT100" s="17"/>
      <c r="ACU100" s="17"/>
      <c r="ACV100" s="17"/>
      <c r="ACW100" s="17"/>
      <c r="ACX100" s="17"/>
      <c r="ACY100" s="17"/>
      <c r="ACZ100" s="17"/>
      <c r="ADA100" s="17"/>
      <c r="ADB100" s="17"/>
      <c r="ADC100" s="17"/>
      <c r="ADD100" s="17"/>
      <c r="ADE100" s="17"/>
      <c r="ADF100" s="17"/>
      <c r="ADG100" s="17"/>
      <c r="ADH100" s="17"/>
      <c r="ADI100" s="17"/>
      <c r="ADJ100" s="17"/>
      <c r="ADK100" s="17"/>
      <c r="ADL100" s="17"/>
      <c r="ADM100" s="17"/>
      <c r="ADN100" s="17"/>
      <c r="ADO100" s="17"/>
      <c r="ADP100" s="17"/>
      <c r="ADQ100" s="17"/>
      <c r="ADR100" s="17"/>
      <c r="ADS100" s="17"/>
      <c r="ADT100" s="17"/>
      <c r="ADU100" s="17"/>
      <c r="ADV100" s="17"/>
      <c r="ADW100" s="17"/>
      <c r="ADX100" s="17"/>
      <c r="ADY100" s="17"/>
      <c r="ADZ100" s="17"/>
      <c r="AEA100" s="17"/>
      <c r="AEB100" s="17"/>
      <c r="AEC100" s="17"/>
      <c r="AED100" s="17"/>
      <c r="AEE100" s="17"/>
      <c r="AEF100" s="17"/>
      <c r="AEG100" s="17"/>
      <c r="AEH100" s="17"/>
      <c r="AEI100" s="17"/>
      <c r="AEJ100" s="17"/>
      <c r="AEK100" s="17"/>
      <c r="AEL100" s="17"/>
      <c r="AEM100" s="17"/>
      <c r="AEN100" s="17"/>
      <c r="AEO100" s="17"/>
      <c r="AEP100" s="17"/>
      <c r="AEQ100" s="17"/>
      <c r="AER100" s="17"/>
      <c r="AES100" s="17"/>
      <c r="AET100" s="17"/>
      <c r="AEU100" s="17"/>
      <c r="AEV100" s="17"/>
      <c r="AEW100" s="17"/>
      <c r="AEX100" s="17"/>
      <c r="AEY100" s="17"/>
      <c r="AEZ100" s="17"/>
      <c r="AFA100" s="17"/>
      <c r="AFB100" s="17"/>
      <c r="AFC100" s="17"/>
      <c r="AFD100" s="17"/>
      <c r="AFE100" s="17"/>
      <c r="AFF100" s="17"/>
      <c r="AFG100" s="17"/>
      <c r="AFH100" s="17"/>
      <c r="AFI100" s="17"/>
      <c r="AFJ100" s="17"/>
      <c r="AFK100" s="17"/>
      <c r="AFL100" s="17"/>
      <c r="AFM100" s="17"/>
      <c r="AFN100" s="17"/>
      <c r="AFO100" s="17"/>
      <c r="AFP100" s="17"/>
      <c r="AFQ100" s="17"/>
      <c r="AFR100" s="17"/>
      <c r="AFS100" s="17"/>
      <c r="AFT100" s="17"/>
      <c r="AFU100" s="17"/>
      <c r="AFV100" s="17"/>
      <c r="AFW100" s="17"/>
      <c r="AFX100" s="17"/>
      <c r="AFY100" s="17"/>
      <c r="AFZ100" s="17"/>
      <c r="AGA100" s="17"/>
      <c r="AGB100" s="17"/>
      <c r="AGC100" s="17"/>
      <c r="AGD100" s="17"/>
      <c r="AGE100" s="17"/>
      <c r="AGF100" s="17"/>
      <c r="AGG100" s="17"/>
      <c r="AGH100" s="17"/>
      <c r="AGI100" s="17"/>
      <c r="AGJ100" s="17"/>
      <c r="AGK100" s="17"/>
      <c r="AGL100" s="17"/>
      <c r="AGM100" s="17"/>
      <c r="AGN100" s="17"/>
      <c r="AGO100" s="17"/>
      <c r="AGP100" s="17"/>
      <c r="AGQ100" s="17"/>
      <c r="AGR100" s="17"/>
      <c r="AGS100" s="17"/>
      <c r="AGT100" s="17"/>
      <c r="AGU100" s="17"/>
      <c r="AGV100" s="17"/>
      <c r="AGW100" s="17"/>
      <c r="AGX100" s="17"/>
      <c r="AGY100" s="17"/>
      <c r="AGZ100" s="17"/>
      <c r="AHA100" s="17"/>
      <c r="AHB100" s="17"/>
      <c r="AHC100" s="17"/>
      <c r="AHD100" s="17"/>
      <c r="AHE100" s="17"/>
      <c r="AHF100" s="17"/>
      <c r="AHG100" s="17"/>
      <c r="AHH100" s="17"/>
      <c r="AHI100" s="17"/>
      <c r="AHJ100" s="17"/>
      <c r="AHK100" s="17"/>
      <c r="AHL100" s="17"/>
      <c r="AHM100" s="17"/>
      <c r="AHN100" s="17"/>
      <c r="AHO100" s="17"/>
      <c r="AHP100" s="17"/>
      <c r="AHQ100" s="17"/>
      <c r="AHR100" s="17"/>
      <c r="AHS100" s="17"/>
      <c r="AHT100" s="17"/>
      <c r="AHU100" s="17"/>
      <c r="AHV100" s="17"/>
      <c r="AHW100" s="17"/>
      <c r="AHX100" s="17"/>
      <c r="AHY100" s="17"/>
      <c r="AHZ100" s="17"/>
      <c r="AIA100" s="17"/>
      <c r="AIB100" s="17"/>
      <c r="AIC100" s="17"/>
      <c r="AID100" s="17"/>
      <c r="AIE100" s="17"/>
      <c r="AIF100" s="17"/>
      <c r="AIG100" s="17"/>
      <c r="AIH100" s="17"/>
      <c r="AII100" s="17"/>
      <c r="AIJ100" s="17"/>
      <c r="AIK100" s="17"/>
      <c r="AIL100" s="17"/>
      <c r="AIM100" s="17"/>
      <c r="AIN100" s="17"/>
      <c r="AIO100" s="17"/>
      <c r="AIP100" s="17"/>
      <c r="AIQ100" s="17"/>
      <c r="AIR100" s="17"/>
      <c r="AIS100" s="17"/>
      <c r="AIT100" s="17"/>
      <c r="AIU100" s="17"/>
      <c r="AIV100" s="17"/>
      <c r="AIW100" s="17"/>
      <c r="AIX100" s="17"/>
      <c r="AIY100" s="17"/>
      <c r="AIZ100" s="17"/>
      <c r="AJA100" s="17"/>
      <c r="AJB100" s="17"/>
      <c r="AJC100" s="17"/>
      <c r="AJD100" s="17"/>
      <c r="AJE100" s="17"/>
      <c r="AJF100" s="17"/>
      <c r="AJG100" s="17"/>
      <c r="AJH100" s="17"/>
      <c r="AJI100" s="17"/>
      <c r="AJJ100" s="17"/>
      <c r="AJK100" s="17"/>
      <c r="AJL100" s="17"/>
      <c r="AJM100" s="17"/>
      <c r="AJN100" s="17"/>
      <c r="AJO100" s="17"/>
      <c r="AJP100" s="17"/>
      <c r="AJQ100" s="17"/>
      <c r="AJR100" s="17"/>
      <c r="AJS100" s="17"/>
      <c r="AJT100" s="17"/>
      <c r="AJU100" s="17"/>
      <c r="AJV100" s="17"/>
      <c r="AJW100" s="17"/>
      <c r="AJX100" s="17"/>
      <c r="AJY100" s="17"/>
      <c r="AJZ100" s="17"/>
      <c r="AKA100" s="17"/>
      <c r="AKB100" s="17"/>
      <c r="AKC100" s="17"/>
      <c r="AKD100" s="17"/>
      <c r="AKE100" s="17"/>
      <c r="AKF100" s="17"/>
      <c r="AKG100" s="17"/>
      <c r="AKH100" s="17"/>
      <c r="AKI100" s="17"/>
      <c r="AKJ100" s="17"/>
      <c r="AKK100" s="17"/>
      <c r="AKL100" s="17"/>
      <c r="AKM100" s="17"/>
      <c r="AKN100" s="17"/>
      <c r="AKO100" s="17"/>
      <c r="AKP100" s="17"/>
      <c r="AKQ100" s="17"/>
      <c r="AKR100" s="17"/>
      <c r="AKS100" s="17"/>
      <c r="AKT100" s="17"/>
      <c r="AKU100" s="17"/>
      <c r="AKV100" s="17"/>
      <c r="AKW100" s="17"/>
      <c r="AKX100" s="17"/>
      <c r="AKY100" s="17"/>
      <c r="AKZ100" s="17"/>
      <c r="ALA100" s="17"/>
      <c r="ALB100" s="17"/>
      <c r="ALC100" s="17"/>
      <c r="ALD100" s="17"/>
      <c r="ALE100" s="17"/>
      <c r="ALF100" s="17"/>
      <c r="ALG100" s="17"/>
      <c r="ALH100" s="17"/>
      <c r="ALI100" s="17"/>
      <c r="ALJ100" s="17"/>
      <c r="ALK100" s="17"/>
      <c r="ALL100" s="17"/>
      <c r="ALM100" s="17"/>
      <c r="ALN100" s="17"/>
      <c r="ALO100" s="17"/>
      <c r="ALP100" s="17"/>
      <c r="ALQ100" s="17"/>
      <c r="ALR100" s="17"/>
      <c r="ALS100" s="17"/>
      <c r="ALT100" s="17"/>
      <c r="ALU100" s="17"/>
      <c r="ALV100" s="17"/>
      <c r="ALW100" s="17"/>
      <c r="ALX100" s="17"/>
      <c r="ALY100" s="17"/>
      <c r="ALZ100" s="17"/>
      <c r="AMA100" s="17"/>
      <c r="AMB100" s="17"/>
      <c r="AMC100" s="17"/>
      <c r="AMD100" s="17"/>
      <c r="AME100" s="17"/>
      <c r="AMF100" s="17"/>
      <c r="AMG100" s="17"/>
    </row>
    <row r="101" spans="1:1021" ht="15.75" customHeight="1">
      <c r="A101" s="17"/>
      <c r="B101" s="343" t="s">
        <v>317</v>
      </c>
      <c r="C101" s="344"/>
      <c r="D101" s="344"/>
      <c r="E101" s="344"/>
      <c r="F101" s="344"/>
      <c r="G101" s="344"/>
      <c r="H101" s="344"/>
      <c r="I101" s="344"/>
      <c r="J101" s="344"/>
      <c r="K101" s="344"/>
      <c r="L101" s="36">
        <f>SUM(L98:L99)</f>
        <v>50.914999999999999</v>
      </c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  <c r="IN101" s="17"/>
      <c r="IO101" s="17"/>
      <c r="IP101" s="17"/>
      <c r="IQ101" s="17"/>
      <c r="IR101" s="17"/>
      <c r="IS101" s="17"/>
      <c r="IT101" s="17"/>
      <c r="IU101" s="17"/>
      <c r="IV101" s="17"/>
      <c r="IW101" s="17"/>
      <c r="IX101" s="17"/>
      <c r="IY101" s="17"/>
      <c r="IZ101" s="17"/>
      <c r="JA101" s="17"/>
      <c r="JB101" s="17"/>
      <c r="JC101" s="17"/>
      <c r="JD101" s="17"/>
      <c r="JE101" s="17"/>
      <c r="JF101" s="17"/>
      <c r="JG101" s="17"/>
      <c r="JH101" s="17"/>
      <c r="JI101" s="17"/>
      <c r="JJ101" s="17"/>
      <c r="JK101" s="17"/>
      <c r="JL101" s="17"/>
      <c r="JM101" s="17"/>
      <c r="JN101" s="17"/>
      <c r="JO101" s="17"/>
      <c r="JP101" s="17"/>
      <c r="JQ101" s="17"/>
      <c r="JR101" s="17"/>
      <c r="JS101" s="17"/>
      <c r="JT101" s="17"/>
      <c r="JU101" s="17"/>
      <c r="JV101" s="17"/>
      <c r="JW101" s="17"/>
      <c r="JX101" s="17"/>
      <c r="JY101" s="17"/>
      <c r="JZ101" s="17"/>
      <c r="KA101" s="17"/>
      <c r="KB101" s="17"/>
      <c r="KC101" s="17"/>
      <c r="KD101" s="17"/>
      <c r="KE101" s="17"/>
      <c r="KF101" s="17"/>
      <c r="KG101" s="17"/>
      <c r="KH101" s="17"/>
      <c r="KI101" s="17"/>
      <c r="KJ101" s="17"/>
      <c r="KK101" s="17"/>
      <c r="KL101" s="17"/>
      <c r="KM101" s="17"/>
      <c r="KN101" s="17"/>
      <c r="KO101" s="17"/>
      <c r="KP101" s="17"/>
      <c r="KQ101" s="17"/>
      <c r="KR101" s="17"/>
      <c r="KS101" s="17"/>
      <c r="KT101" s="17"/>
      <c r="KU101" s="17"/>
      <c r="KV101" s="17"/>
      <c r="KW101" s="17"/>
      <c r="KX101" s="17"/>
      <c r="KY101" s="17"/>
      <c r="KZ101" s="17"/>
      <c r="LA101" s="17"/>
      <c r="LB101" s="17"/>
      <c r="LC101" s="17"/>
      <c r="LD101" s="17"/>
      <c r="LE101" s="17"/>
      <c r="LF101" s="17"/>
      <c r="LG101" s="17"/>
      <c r="LH101" s="17"/>
      <c r="LI101" s="17"/>
      <c r="LJ101" s="17"/>
      <c r="LK101" s="17"/>
      <c r="LL101" s="17"/>
      <c r="LM101" s="17"/>
      <c r="LN101" s="17"/>
      <c r="LO101" s="17"/>
      <c r="LP101" s="17"/>
      <c r="LQ101" s="17"/>
      <c r="LR101" s="17"/>
      <c r="LS101" s="17"/>
      <c r="LT101" s="17"/>
      <c r="LU101" s="17"/>
      <c r="LV101" s="17"/>
      <c r="LW101" s="17"/>
      <c r="LX101" s="17"/>
      <c r="LY101" s="17"/>
      <c r="LZ101" s="17"/>
      <c r="MA101" s="17"/>
      <c r="MB101" s="17"/>
      <c r="MC101" s="17"/>
      <c r="MD101" s="17"/>
      <c r="ME101" s="17"/>
      <c r="MF101" s="17"/>
      <c r="MG101" s="17"/>
      <c r="MH101" s="17"/>
      <c r="MI101" s="17"/>
      <c r="MJ101" s="17"/>
      <c r="MK101" s="17"/>
      <c r="ML101" s="17"/>
      <c r="MM101" s="17"/>
      <c r="MN101" s="17"/>
      <c r="MO101" s="17"/>
      <c r="MP101" s="17"/>
      <c r="MQ101" s="17"/>
      <c r="MR101" s="17"/>
      <c r="MS101" s="17"/>
      <c r="MT101" s="17"/>
      <c r="MU101" s="17"/>
      <c r="MV101" s="17"/>
      <c r="MW101" s="17"/>
      <c r="MX101" s="17"/>
      <c r="MY101" s="17"/>
      <c r="MZ101" s="17"/>
      <c r="NA101" s="17"/>
      <c r="NB101" s="17"/>
      <c r="NC101" s="17"/>
      <c r="ND101" s="17"/>
      <c r="NE101" s="17"/>
      <c r="NF101" s="17"/>
      <c r="NG101" s="17"/>
      <c r="NH101" s="17"/>
      <c r="NI101" s="17"/>
      <c r="NJ101" s="17"/>
      <c r="NK101" s="17"/>
      <c r="NL101" s="17"/>
      <c r="NM101" s="17"/>
      <c r="NN101" s="17"/>
      <c r="NO101" s="17"/>
      <c r="NP101" s="17"/>
      <c r="NQ101" s="17"/>
      <c r="NR101" s="17"/>
      <c r="NS101" s="17"/>
      <c r="NT101" s="17"/>
      <c r="NU101" s="17"/>
      <c r="NV101" s="17"/>
      <c r="NW101" s="17"/>
      <c r="NX101" s="17"/>
      <c r="NY101" s="17"/>
      <c r="NZ101" s="17"/>
      <c r="OA101" s="17"/>
      <c r="OB101" s="17"/>
      <c r="OC101" s="17"/>
      <c r="OD101" s="17"/>
      <c r="OE101" s="17"/>
      <c r="OF101" s="17"/>
      <c r="OG101" s="17"/>
      <c r="OH101" s="17"/>
      <c r="OI101" s="17"/>
      <c r="OJ101" s="17"/>
      <c r="OK101" s="17"/>
      <c r="OL101" s="17"/>
      <c r="OM101" s="17"/>
      <c r="ON101" s="17"/>
      <c r="OO101" s="17"/>
      <c r="OP101" s="17"/>
      <c r="OQ101" s="17"/>
      <c r="OR101" s="17"/>
      <c r="OS101" s="17"/>
      <c r="OT101" s="17"/>
      <c r="OU101" s="17"/>
      <c r="OV101" s="17"/>
      <c r="OW101" s="17"/>
      <c r="OX101" s="17"/>
      <c r="OY101" s="17"/>
      <c r="OZ101" s="17"/>
      <c r="PA101" s="17"/>
      <c r="PB101" s="17"/>
      <c r="PC101" s="17"/>
      <c r="PD101" s="17"/>
      <c r="PE101" s="17"/>
      <c r="PF101" s="17"/>
      <c r="PG101" s="17"/>
      <c r="PH101" s="17"/>
      <c r="PI101" s="17"/>
      <c r="PJ101" s="17"/>
      <c r="PK101" s="17"/>
      <c r="PL101" s="17"/>
      <c r="PM101" s="17"/>
      <c r="PN101" s="17"/>
      <c r="PO101" s="17"/>
      <c r="PP101" s="17"/>
      <c r="PQ101" s="17"/>
      <c r="PR101" s="17"/>
      <c r="PS101" s="17"/>
      <c r="PT101" s="17"/>
      <c r="PU101" s="17"/>
      <c r="PV101" s="17"/>
      <c r="PW101" s="17"/>
      <c r="PX101" s="17"/>
      <c r="PY101" s="17"/>
      <c r="PZ101" s="17"/>
      <c r="QA101" s="17"/>
      <c r="QB101" s="17"/>
      <c r="QC101" s="17"/>
      <c r="QD101" s="17"/>
      <c r="QE101" s="17"/>
      <c r="QF101" s="17"/>
      <c r="QG101" s="17"/>
      <c r="QH101" s="17"/>
      <c r="QI101" s="17"/>
      <c r="QJ101" s="17"/>
      <c r="QK101" s="17"/>
      <c r="QL101" s="17"/>
      <c r="QM101" s="17"/>
      <c r="QN101" s="17"/>
      <c r="QO101" s="17"/>
      <c r="QP101" s="17"/>
      <c r="QQ101" s="17"/>
      <c r="QR101" s="17"/>
      <c r="QS101" s="17"/>
      <c r="QT101" s="17"/>
      <c r="QU101" s="17"/>
      <c r="QV101" s="17"/>
      <c r="QW101" s="17"/>
      <c r="QX101" s="17"/>
      <c r="QY101" s="17"/>
      <c r="QZ101" s="17"/>
      <c r="RA101" s="17"/>
      <c r="RB101" s="17"/>
      <c r="RC101" s="17"/>
      <c r="RD101" s="17"/>
      <c r="RE101" s="17"/>
      <c r="RF101" s="17"/>
      <c r="RG101" s="17"/>
      <c r="RH101" s="17"/>
      <c r="RI101" s="17"/>
      <c r="RJ101" s="17"/>
      <c r="RK101" s="17"/>
      <c r="RL101" s="17"/>
      <c r="RM101" s="17"/>
      <c r="RN101" s="17"/>
      <c r="RO101" s="17"/>
      <c r="RP101" s="17"/>
      <c r="RQ101" s="17"/>
      <c r="RR101" s="17"/>
      <c r="RS101" s="17"/>
      <c r="RT101" s="17"/>
      <c r="RU101" s="17"/>
      <c r="RV101" s="17"/>
      <c r="RW101" s="17"/>
      <c r="RX101" s="17"/>
      <c r="RY101" s="17"/>
      <c r="RZ101" s="17"/>
      <c r="SA101" s="17"/>
      <c r="SB101" s="17"/>
      <c r="SC101" s="17"/>
      <c r="SD101" s="17"/>
      <c r="SE101" s="17"/>
      <c r="SF101" s="17"/>
      <c r="SG101" s="17"/>
      <c r="SH101" s="17"/>
      <c r="SI101" s="17"/>
      <c r="SJ101" s="17"/>
      <c r="SK101" s="17"/>
      <c r="SL101" s="17"/>
      <c r="SM101" s="17"/>
      <c r="SN101" s="17"/>
      <c r="SO101" s="17"/>
      <c r="SP101" s="17"/>
      <c r="SQ101" s="17"/>
      <c r="SR101" s="17"/>
      <c r="SS101" s="17"/>
      <c r="ST101" s="17"/>
      <c r="SU101" s="17"/>
      <c r="SV101" s="17"/>
      <c r="SW101" s="17"/>
      <c r="SX101" s="17"/>
      <c r="SY101" s="17"/>
      <c r="SZ101" s="17"/>
      <c r="TA101" s="17"/>
      <c r="TB101" s="17"/>
      <c r="TC101" s="17"/>
      <c r="TD101" s="17"/>
      <c r="TE101" s="17"/>
      <c r="TF101" s="17"/>
      <c r="TG101" s="17"/>
      <c r="TH101" s="17"/>
      <c r="TI101" s="17"/>
      <c r="TJ101" s="17"/>
      <c r="TK101" s="17"/>
      <c r="TL101" s="17"/>
      <c r="TM101" s="17"/>
      <c r="TN101" s="17"/>
      <c r="TO101" s="17"/>
      <c r="TP101" s="17"/>
      <c r="TQ101" s="17"/>
      <c r="TR101" s="17"/>
      <c r="TS101" s="17"/>
      <c r="TT101" s="17"/>
      <c r="TU101" s="17"/>
      <c r="TV101" s="17"/>
      <c r="TW101" s="17"/>
      <c r="TX101" s="17"/>
      <c r="TY101" s="17"/>
      <c r="TZ101" s="17"/>
      <c r="UA101" s="17"/>
      <c r="UB101" s="17"/>
      <c r="UC101" s="17"/>
      <c r="UD101" s="17"/>
      <c r="UE101" s="17"/>
      <c r="UF101" s="17"/>
      <c r="UG101" s="17"/>
      <c r="UH101" s="17"/>
      <c r="UI101" s="17"/>
      <c r="UJ101" s="17"/>
      <c r="UK101" s="17"/>
      <c r="UL101" s="17"/>
      <c r="UM101" s="17"/>
      <c r="UN101" s="17"/>
      <c r="UO101" s="17"/>
      <c r="UP101" s="17"/>
      <c r="UQ101" s="17"/>
      <c r="UR101" s="17"/>
      <c r="US101" s="17"/>
      <c r="UT101" s="17"/>
      <c r="UU101" s="17"/>
      <c r="UV101" s="17"/>
      <c r="UW101" s="17"/>
      <c r="UX101" s="17"/>
      <c r="UY101" s="17"/>
      <c r="UZ101" s="17"/>
      <c r="VA101" s="17"/>
      <c r="VB101" s="17"/>
      <c r="VC101" s="17"/>
      <c r="VD101" s="17"/>
      <c r="VE101" s="17"/>
      <c r="VF101" s="17"/>
      <c r="VG101" s="17"/>
      <c r="VH101" s="17"/>
      <c r="VI101" s="17"/>
      <c r="VJ101" s="17"/>
      <c r="VK101" s="17"/>
      <c r="VL101" s="17"/>
      <c r="VM101" s="17"/>
      <c r="VN101" s="17"/>
      <c r="VO101" s="17"/>
      <c r="VP101" s="17"/>
      <c r="VQ101" s="17"/>
      <c r="VR101" s="17"/>
      <c r="VS101" s="17"/>
      <c r="VT101" s="17"/>
      <c r="VU101" s="17"/>
      <c r="VV101" s="17"/>
      <c r="VW101" s="17"/>
      <c r="VX101" s="17"/>
      <c r="VY101" s="17"/>
      <c r="VZ101" s="17"/>
      <c r="WA101" s="17"/>
      <c r="WB101" s="17"/>
      <c r="WC101" s="17"/>
      <c r="WD101" s="17"/>
      <c r="WE101" s="17"/>
      <c r="WF101" s="17"/>
      <c r="WG101" s="17"/>
      <c r="WH101" s="17"/>
      <c r="WI101" s="17"/>
      <c r="WJ101" s="17"/>
      <c r="WK101" s="17"/>
      <c r="WL101" s="17"/>
      <c r="WM101" s="17"/>
      <c r="WN101" s="17"/>
      <c r="WO101" s="17"/>
      <c r="WP101" s="17"/>
      <c r="WQ101" s="17"/>
      <c r="WR101" s="17"/>
      <c r="WS101" s="17"/>
      <c r="WT101" s="17"/>
      <c r="WU101" s="17"/>
      <c r="WV101" s="17"/>
      <c r="WW101" s="17"/>
      <c r="WX101" s="17"/>
      <c r="WY101" s="17"/>
      <c r="WZ101" s="17"/>
      <c r="XA101" s="17"/>
      <c r="XB101" s="17"/>
      <c r="XC101" s="17"/>
      <c r="XD101" s="17"/>
      <c r="XE101" s="17"/>
      <c r="XF101" s="17"/>
      <c r="XG101" s="17"/>
      <c r="XH101" s="17"/>
      <c r="XI101" s="17"/>
      <c r="XJ101" s="17"/>
      <c r="XK101" s="17"/>
      <c r="XL101" s="17"/>
      <c r="XM101" s="17"/>
      <c r="XN101" s="17"/>
      <c r="XO101" s="17"/>
      <c r="XP101" s="17"/>
      <c r="XQ101" s="17"/>
      <c r="XR101" s="17"/>
      <c r="XS101" s="17"/>
      <c r="XT101" s="17"/>
      <c r="XU101" s="17"/>
      <c r="XV101" s="17"/>
      <c r="XW101" s="17"/>
      <c r="XX101" s="17"/>
      <c r="XY101" s="17"/>
      <c r="XZ101" s="17"/>
      <c r="YA101" s="17"/>
      <c r="YB101" s="17"/>
      <c r="YC101" s="17"/>
      <c r="YD101" s="17"/>
      <c r="YE101" s="17"/>
      <c r="YF101" s="17"/>
      <c r="YG101" s="17"/>
      <c r="YH101" s="17"/>
      <c r="YI101" s="17"/>
      <c r="YJ101" s="17"/>
      <c r="YK101" s="17"/>
      <c r="YL101" s="17"/>
      <c r="YM101" s="17"/>
      <c r="YN101" s="17"/>
      <c r="YO101" s="17"/>
      <c r="YP101" s="17"/>
      <c r="YQ101" s="17"/>
      <c r="YR101" s="17"/>
      <c r="YS101" s="17"/>
      <c r="YT101" s="17"/>
      <c r="YU101" s="17"/>
      <c r="YV101" s="17"/>
      <c r="YW101" s="17"/>
      <c r="YX101" s="17"/>
      <c r="YY101" s="17"/>
      <c r="YZ101" s="17"/>
      <c r="ZA101" s="17"/>
      <c r="ZB101" s="17"/>
      <c r="ZC101" s="17"/>
      <c r="ZD101" s="17"/>
      <c r="ZE101" s="17"/>
      <c r="ZF101" s="17"/>
      <c r="ZG101" s="17"/>
      <c r="ZH101" s="17"/>
      <c r="ZI101" s="17"/>
      <c r="ZJ101" s="17"/>
      <c r="ZK101" s="17"/>
      <c r="ZL101" s="17"/>
      <c r="ZM101" s="17"/>
      <c r="ZN101" s="17"/>
      <c r="ZO101" s="17"/>
      <c r="ZP101" s="17"/>
      <c r="ZQ101" s="17"/>
      <c r="ZR101" s="17"/>
      <c r="ZS101" s="17"/>
      <c r="ZT101" s="17"/>
      <c r="ZU101" s="17"/>
      <c r="ZV101" s="17"/>
      <c r="ZW101" s="17"/>
      <c r="ZX101" s="17"/>
      <c r="ZY101" s="17"/>
      <c r="ZZ101" s="17"/>
      <c r="AAA101" s="17"/>
      <c r="AAB101" s="17"/>
      <c r="AAC101" s="17"/>
      <c r="AAD101" s="17"/>
      <c r="AAE101" s="17"/>
      <c r="AAF101" s="17"/>
      <c r="AAG101" s="17"/>
      <c r="AAH101" s="17"/>
      <c r="AAI101" s="17"/>
      <c r="AAJ101" s="17"/>
      <c r="AAK101" s="17"/>
      <c r="AAL101" s="17"/>
      <c r="AAM101" s="17"/>
      <c r="AAN101" s="17"/>
      <c r="AAO101" s="17"/>
      <c r="AAP101" s="17"/>
      <c r="AAQ101" s="17"/>
      <c r="AAR101" s="17"/>
      <c r="AAS101" s="17"/>
      <c r="AAT101" s="17"/>
      <c r="AAU101" s="17"/>
      <c r="AAV101" s="17"/>
      <c r="AAW101" s="17"/>
      <c r="AAX101" s="17"/>
      <c r="AAY101" s="17"/>
      <c r="AAZ101" s="17"/>
      <c r="ABA101" s="17"/>
      <c r="ABB101" s="17"/>
      <c r="ABC101" s="17"/>
      <c r="ABD101" s="17"/>
      <c r="ABE101" s="17"/>
      <c r="ABF101" s="17"/>
      <c r="ABG101" s="17"/>
      <c r="ABH101" s="17"/>
      <c r="ABI101" s="17"/>
      <c r="ABJ101" s="17"/>
      <c r="ABK101" s="17"/>
      <c r="ABL101" s="17"/>
      <c r="ABM101" s="17"/>
      <c r="ABN101" s="17"/>
      <c r="ABO101" s="17"/>
      <c r="ABP101" s="17"/>
      <c r="ABQ101" s="17"/>
      <c r="ABR101" s="17"/>
      <c r="ABS101" s="17"/>
      <c r="ABT101" s="17"/>
      <c r="ABU101" s="17"/>
      <c r="ABV101" s="17"/>
      <c r="ABW101" s="17"/>
      <c r="ABX101" s="17"/>
      <c r="ABY101" s="17"/>
      <c r="ABZ101" s="17"/>
      <c r="ACA101" s="17"/>
      <c r="ACB101" s="17"/>
      <c r="ACC101" s="17"/>
      <c r="ACD101" s="17"/>
      <c r="ACE101" s="17"/>
      <c r="ACF101" s="17"/>
      <c r="ACG101" s="17"/>
      <c r="ACH101" s="17"/>
      <c r="ACI101" s="17"/>
      <c r="ACJ101" s="17"/>
      <c r="ACK101" s="17"/>
      <c r="ACL101" s="17"/>
      <c r="ACM101" s="17"/>
      <c r="ACN101" s="17"/>
      <c r="ACO101" s="17"/>
      <c r="ACP101" s="17"/>
      <c r="ACQ101" s="17"/>
      <c r="ACR101" s="17"/>
      <c r="ACS101" s="17"/>
      <c r="ACT101" s="17"/>
      <c r="ACU101" s="17"/>
      <c r="ACV101" s="17"/>
      <c r="ACW101" s="17"/>
      <c r="ACX101" s="17"/>
      <c r="ACY101" s="17"/>
      <c r="ACZ101" s="17"/>
      <c r="ADA101" s="17"/>
      <c r="ADB101" s="17"/>
      <c r="ADC101" s="17"/>
      <c r="ADD101" s="17"/>
      <c r="ADE101" s="17"/>
      <c r="ADF101" s="17"/>
      <c r="ADG101" s="17"/>
      <c r="ADH101" s="17"/>
      <c r="ADI101" s="17"/>
      <c r="ADJ101" s="17"/>
      <c r="ADK101" s="17"/>
      <c r="ADL101" s="17"/>
      <c r="ADM101" s="17"/>
      <c r="ADN101" s="17"/>
      <c r="ADO101" s="17"/>
      <c r="ADP101" s="17"/>
      <c r="ADQ101" s="17"/>
      <c r="ADR101" s="17"/>
      <c r="ADS101" s="17"/>
      <c r="ADT101" s="17"/>
      <c r="ADU101" s="17"/>
      <c r="ADV101" s="17"/>
      <c r="ADW101" s="17"/>
      <c r="ADX101" s="17"/>
      <c r="ADY101" s="17"/>
      <c r="ADZ101" s="17"/>
      <c r="AEA101" s="17"/>
      <c r="AEB101" s="17"/>
      <c r="AEC101" s="17"/>
      <c r="AED101" s="17"/>
      <c r="AEE101" s="17"/>
      <c r="AEF101" s="17"/>
      <c r="AEG101" s="17"/>
      <c r="AEH101" s="17"/>
      <c r="AEI101" s="17"/>
      <c r="AEJ101" s="17"/>
      <c r="AEK101" s="17"/>
      <c r="AEL101" s="17"/>
      <c r="AEM101" s="17"/>
      <c r="AEN101" s="17"/>
      <c r="AEO101" s="17"/>
      <c r="AEP101" s="17"/>
      <c r="AEQ101" s="17"/>
      <c r="AER101" s="17"/>
      <c r="AES101" s="17"/>
      <c r="AET101" s="17"/>
      <c r="AEU101" s="17"/>
      <c r="AEV101" s="17"/>
      <c r="AEW101" s="17"/>
      <c r="AEX101" s="17"/>
      <c r="AEY101" s="17"/>
      <c r="AEZ101" s="17"/>
      <c r="AFA101" s="17"/>
      <c r="AFB101" s="17"/>
      <c r="AFC101" s="17"/>
      <c r="AFD101" s="17"/>
      <c r="AFE101" s="17"/>
      <c r="AFF101" s="17"/>
      <c r="AFG101" s="17"/>
      <c r="AFH101" s="17"/>
      <c r="AFI101" s="17"/>
      <c r="AFJ101" s="17"/>
      <c r="AFK101" s="17"/>
      <c r="AFL101" s="17"/>
      <c r="AFM101" s="17"/>
      <c r="AFN101" s="17"/>
      <c r="AFO101" s="17"/>
      <c r="AFP101" s="17"/>
      <c r="AFQ101" s="17"/>
      <c r="AFR101" s="17"/>
      <c r="AFS101" s="17"/>
      <c r="AFT101" s="17"/>
      <c r="AFU101" s="17"/>
      <c r="AFV101" s="17"/>
      <c r="AFW101" s="17"/>
      <c r="AFX101" s="17"/>
      <c r="AFY101" s="17"/>
      <c r="AFZ101" s="17"/>
      <c r="AGA101" s="17"/>
      <c r="AGB101" s="17"/>
      <c r="AGC101" s="17"/>
      <c r="AGD101" s="17"/>
      <c r="AGE101" s="17"/>
      <c r="AGF101" s="17"/>
      <c r="AGG101" s="17"/>
      <c r="AGH101" s="17"/>
      <c r="AGI101" s="17"/>
      <c r="AGJ101" s="17"/>
      <c r="AGK101" s="17"/>
      <c r="AGL101" s="17"/>
      <c r="AGM101" s="17"/>
      <c r="AGN101" s="17"/>
      <c r="AGO101" s="17"/>
      <c r="AGP101" s="17"/>
      <c r="AGQ101" s="17"/>
      <c r="AGR101" s="17"/>
      <c r="AGS101" s="17"/>
      <c r="AGT101" s="17"/>
      <c r="AGU101" s="17"/>
      <c r="AGV101" s="17"/>
      <c r="AGW101" s="17"/>
      <c r="AGX101" s="17"/>
      <c r="AGY101" s="17"/>
      <c r="AGZ101" s="17"/>
      <c r="AHA101" s="17"/>
      <c r="AHB101" s="17"/>
      <c r="AHC101" s="17"/>
      <c r="AHD101" s="17"/>
      <c r="AHE101" s="17"/>
      <c r="AHF101" s="17"/>
      <c r="AHG101" s="17"/>
      <c r="AHH101" s="17"/>
      <c r="AHI101" s="17"/>
      <c r="AHJ101" s="17"/>
      <c r="AHK101" s="17"/>
      <c r="AHL101" s="17"/>
      <c r="AHM101" s="17"/>
      <c r="AHN101" s="17"/>
      <c r="AHO101" s="17"/>
      <c r="AHP101" s="17"/>
      <c r="AHQ101" s="17"/>
      <c r="AHR101" s="17"/>
      <c r="AHS101" s="17"/>
      <c r="AHT101" s="17"/>
      <c r="AHU101" s="17"/>
      <c r="AHV101" s="17"/>
      <c r="AHW101" s="17"/>
      <c r="AHX101" s="17"/>
      <c r="AHY101" s="17"/>
      <c r="AHZ101" s="17"/>
      <c r="AIA101" s="17"/>
      <c r="AIB101" s="17"/>
      <c r="AIC101" s="17"/>
      <c r="AID101" s="17"/>
      <c r="AIE101" s="17"/>
      <c r="AIF101" s="17"/>
      <c r="AIG101" s="17"/>
      <c r="AIH101" s="17"/>
      <c r="AII101" s="17"/>
      <c r="AIJ101" s="17"/>
      <c r="AIK101" s="17"/>
      <c r="AIL101" s="17"/>
      <c r="AIM101" s="17"/>
      <c r="AIN101" s="17"/>
      <c r="AIO101" s="17"/>
      <c r="AIP101" s="17"/>
      <c r="AIQ101" s="17"/>
      <c r="AIR101" s="17"/>
      <c r="AIS101" s="17"/>
      <c r="AIT101" s="17"/>
      <c r="AIU101" s="17"/>
      <c r="AIV101" s="17"/>
      <c r="AIW101" s="17"/>
      <c r="AIX101" s="17"/>
      <c r="AIY101" s="17"/>
      <c r="AIZ101" s="17"/>
      <c r="AJA101" s="17"/>
      <c r="AJB101" s="17"/>
      <c r="AJC101" s="17"/>
      <c r="AJD101" s="17"/>
      <c r="AJE101" s="17"/>
      <c r="AJF101" s="17"/>
      <c r="AJG101" s="17"/>
      <c r="AJH101" s="17"/>
      <c r="AJI101" s="17"/>
      <c r="AJJ101" s="17"/>
      <c r="AJK101" s="17"/>
      <c r="AJL101" s="17"/>
      <c r="AJM101" s="17"/>
      <c r="AJN101" s="17"/>
      <c r="AJO101" s="17"/>
      <c r="AJP101" s="17"/>
      <c r="AJQ101" s="17"/>
      <c r="AJR101" s="17"/>
      <c r="AJS101" s="17"/>
      <c r="AJT101" s="17"/>
      <c r="AJU101" s="17"/>
      <c r="AJV101" s="17"/>
      <c r="AJW101" s="17"/>
      <c r="AJX101" s="17"/>
      <c r="AJY101" s="17"/>
      <c r="AJZ101" s="17"/>
      <c r="AKA101" s="17"/>
      <c r="AKB101" s="17"/>
      <c r="AKC101" s="17"/>
      <c r="AKD101" s="17"/>
      <c r="AKE101" s="17"/>
      <c r="AKF101" s="17"/>
      <c r="AKG101" s="17"/>
      <c r="AKH101" s="17"/>
      <c r="AKI101" s="17"/>
      <c r="AKJ101" s="17"/>
      <c r="AKK101" s="17"/>
      <c r="AKL101" s="17"/>
      <c r="AKM101" s="17"/>
      <c r="AKN101" s="17"/>
      <c r="AKO101" s="17"/>
      <c r="AKP101" s="17"/>
      <c r="AKQ101" s="17"/>
      <c r="AKR101" s="17"/>
      <c r="AKS101" s="17"/>
      <c r="AKT101" s="17"/>
      <c r="AKU101" s="17"/>
      <c r="AKV101" s="17"/>
      <c r="AKW101" s="17"/>
      <c r="AKX101" s="17"/>
      <c r="AKY101" s="17"/>
      <c r="AKZ101" s="17"/>
      <c r="ALA101" s="17"/>
      <c r="ALB101" s="17"/>
      <c r="ALC101" s="17"/>
      <c r="ALD101" s="17"/>
      <c r="ALE101" s="17"/>
      <c r="ALF101" s="17"/>
      <c r="ALG101" s="17"/>
      <c r="ALH101" s="17"/>
      <c r="ALI101" s="17"/>
      <c r="ALJ101" s="17"/>
      <c r="ALK101" s="17"/>
      <c r="ALL101" s="17"/>
      <c r="ALM101" s="17"/>
      <c r="ALN101" s="17"/>
      <c r="ALO101" s="17"/>
      <c r="ALP101" s="17"/>
      <c r="ALQ101" s="17"/>
      <c r="ALR101" s="17"/>
      <c r="ALS101" s="17"/>
      <c r="ALT101" s="17"/>
      <c r="ALU101" s="17"/>
      <c r="ALV101" s="17"/>
      <c r="ALW101" s="17"/>
      <c r="ALX101" s="17"/>
      <c r="ALY101" s="17"/>
      <c r="ALZ101" s="17"/>
      <c r="AMA101" s="17"/>
      <c r="AMB101" s="17"/>
      <c r="AMC101" s="17"/>
      <c r="AMD101" s="17"/>
      <c r="AME101" s="17"/>
      <c r="AMF101" s="17"/>
      <c r="AMG101" s="17"/>
    </row>
    <row r="104" spans="1:1021" ht="15.75">
      <c r="B104" s="342" t="s">
        <v>543</v>
      </c>
      <c r="C104" s="342"/>
      <c r="D104" s="342"/>
      <c r="E104" s="342"/>
      <c r="F104" s="342"/>
      <c r="G104" s="342"/>
      <c r="H104" s="342"/>
      <c r="I104" s="342"/>
      <c r="J104" s="342"/>
      <c r="K104" s="342"/>
      <c r="L104" s="342"/>
    </row>
    <row r="105" spans="1:1021" s="14" customFormat="1" ht="25.5" customHeight="1">
      <c r="B105" s="350" t="s">
        <v>415</v>
      </c>
      <c r="C105" s="350" t="s">
        <v>302</v>
      </c>
      <c r="D105" s="350" t="s">
        <v>303</v>
      </c>
      <c r="E105" s="350" t="s">
        <v>304</v>
      </c>
      <c r="F105" s="350" t="s">
        <v>305</v>
      </c>
      <c r="G105" s="350" t="s">
        <v>306</v>
      </c>
      <c r="H105" s="350" t="s">
        <v>307</v>
      </c>
      <c r="I105" s="350" t="s">
        <v>308</v>
      </c>
      <c r="J105" s="350" t="s">
        <v>309</v>
      </c>
      <c r="K105" s="350" t="s">
        <v>310</v>
      </c>
      <c r="L105" s="350" t="s">
        <v>311</v>
      </c>
      <c r="M105" s="24"/>
    </row>
    <row r="106" spans="1:1021" s="14" customFormat="1" ht="12.75">
      <c r="B106" s="350"/>
      <c r="C106" s="350"/>
      <c r="D106" s="350"/>
      <c r="E106" s="350"/>
      <c r="F106" s="350"/>
      <c r="G106" s="350"/>
      <c r="H106" s="350"/>
      <c r="I106" s="350"/>
      <c r="J106" s="350"/>
      <c r="K106" s="350"/>
      <c r="L106" s="350"/>
      <c r="M106" s="24"/>
    </row>
    <row r="107" spans="1:1021">
      <c r="A107" s="17"/>
      <c r="B107" s="19" t="s">
        <v>544</v>
      </c>
      <c r="C107" s="20" t="s">
        <v>31</v>
      </c>
      <c r="D107" s="21"/>
      <c r="E107" s="22">
        <v>1.1000000000000001</v>
      </c>
      <c r="F107" s="21">
        <v>29.95</v>
      </c>
      <c r="G107" s="22">
        <f>8/100</f>
        <v>0.08</v>
      </c>
      <c r="H107" s="21"/>
      <c r="I107" s="22"/>
      <c r="J107" s="21">
        <f>K107*G107</f>
        <v>2.6356000000000002</v>
      </c>
      <c r="K107" s="25">
        <f>E107*F107</f>
        <v>32.945</v>
      </c>
      <c r="L107" s="26">
        <f>K107</f>
        <v>32.945</v>
      </c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  <c r="IN107" s="17"/>
      <c r="IO107" s="17"/>
      <c r="IP107" s="17"/>
      <c r="IQ107" s="17"/>
      <c r="IR107" s="17"/>
      <c r="IS107" s="17"/>
      <c r="IT107" s="17"/>
      <c r="IU107" s="17"/>
      <c r="IV107" s="17"/>
      <c r="IW107" s="17"/>
      <c r="IX107" s="17"/>
      <c r="IY107" s="17"/>
      <c r="IZ107" s="17"/>
      <c r="JA107" s="17"/>
      <c r="JB107" s="17"/>
      <c r="JC107" s="17"/>
      <c r="JD107" s="17"/>
      <c r="JE107" s="17"/>
      <c r="JF107" s="17"/>
      <c r="JG107" s="17"/>
      <c r="JH107" s="17"/>
      <c r="JI107" s="17"/>
      <c r="JJ107" s="17"/>
      <c r="JK107" s="17"/>
      <c r="JL107" s="17"/>
      <c r="JM107" s="17"/>
      <c r="JN107" s="17"/>
      <c r="JO107" s="17"/>
      <c r="JP107" s="17"/>
      <c r="JQ107" s="17"/>
      <c r="JR107" s="17"/>
      <c r="JS107" s="17"/>
      <c r="JT107" s="17"/>
      <c r="JU107" s="17"/>
      <c r="JV107" s="17"/>
      <c r="JW107" s="17"/>
      <c r="JX107" s="17"/>
      <c r="JY107" s="17"/>
      <c r="JZ107" s="17"/>
      <c r="KA107" s="17"/>
      <c r="KB107" s="17"/>
      <c r="KC107" s="17"/>
      <c r="KD107" s="17"/>
      <c r="KE107" s="17"/>
      <c r="KF107" s="17"/>
      <c r="KG107" s="17"/>
      <c r="KH107" s="17"/>
      <c r="KI107" s="17"/>
      <c r="KJ107" s="17"/>
      <c r="KK107" s="17"/>
      <c r="KL107" s="17"/>
      <c r="KM107" s="17"/>
      <c r="KN107" s="17"/>
      <c r="KO107" s="17"/>
      <c r="KP107" s="17"/>
      <c r="KQ107" s="17"/>
      <c r="KR107" s="17"/>
      <c r="KS107" s="17"/>
      <c r="KT107" s="17"/>
      <c r="KU107" s="17"/>
      <c r="KV107" s="17"/>
      <c r="KW107" s="17"/>
      <c r="KX107" s="17"/>
      <c r="KY107" s="17"/>
      <c r="KZ107" s="17"/>
      <c r="LA107" s="17"/>
      <c r="LB107" s="17"/>
      <c r="LC107" s="17"/>
      <c r="LD107" s="17"/>
      <c r="LE107" s="17"/>
      <c r="LF107" s="17"/>
      <c r="LG107" s="17"/>
      <c r="LH107" s="17"/>
      <c r="LI107" s="17"/>
      <c r="LJ107" s="17"/>
      <c r="LK107" s="17"/>
      <c r="LL107" s="17"/>
      <c r="LM107" s="17"/>
      <c r="LN107" s="17"/>
      <c r="LO107" s="17"/>
      <c r="LP107" s="17"/>
      <c r="LQ107" s="17"/>
      <c r="LR107" s="17"/>
      <c r="LS107" s="17"/>
      <c r="LT107" s="17"/>
      <c r="LU107" s="17"/>
      <c r="LV107" s="17"/>
      <c r="LW107" s="17"/>
      <c r="LX107" s="17"/>
      <c r="LY107" s="17"/>
      <c r="LZ107" s="17"/>
      <c r="MA107" s="17"/>
      <c r="MB107" s="17"/>
      <c r="MC107" s="17"/>
      <c r="MD107" s="17"/>
      <c r="ME107" s="17"/>
      <c r="MF107" s="17"/>
      <c r="MG107" s="17"/>
      <c r="MH107" s="17"/>
      <c r="MI107" s="17"/>
      <c r="MJ107" s="17"/>
      <c r="MK107" s="17"/>
      <c r="ML107" s="17"/>
      <c r="MM107" s="17"/>
      <c r="MN107" s="17"/>
      <c r="MO107" s="17"/>
      <c r="MP107" s="17"/>
      <c r="MQ107" s="17"/>
      <c r="MR107" s="17"/>
      <c r="MS107" s="17"/>
      <c r="MT107" s="17"/>
      <c r="MU107" s="17"/>
      <c r="MV107" s="17"/>
      <c r="MW107" s="17"/>
      <c r="MX107" s="17"/>
      <c r="MY107" s="17"/>
      <c r="MZ107" s="17"/>
      <c r="NA107" s="17"/>
      <c r="NB107" s="17"/>
      <c r="NC107" s="17"/>
      <c r="ND107" s="17"/>
      <c r="NE107" s="17"/>
      <c r="NF107" s="17"/>
      <c r="NG107" s="17"/>
      <c r="NH107" s="17"/>
      <c r="NI107" s="17"/>
      <c r="NJ107" s="17"/>
      <c r="NK107" s="17"/>
      <c r="NL107" s="17"/>
      <c r="NM107" s="17"/>
      <c r="NN107" s="17"/>
      <c r="NO107" s="17"/>
      <c r="NP107" s="17"/>
      <c r="NQ107" s="17"/>
      <c r="NR107" s="17"/>
      <c r="NS107" s="17"/>
      <c r="NT107" s="17"/>
      <c r="NU107" s="17"/>
      <c r="NV107" s="17"/>
      <c r="NW107" s="17"/>
      <c r="NX107" s="17"/>
      <c r="NY107" s="17"/>
      <c r="NZ107" s="17"/>
      <c r="OA107" s="17"/>
      <c r="OB107" s="17"/>
      <c r="OC107" s="17"/>
      <c r="OD107" s="17"/>
      <c r="OE107" s="17"/>
      <c r="OF107" s="17"/>
      <c r="OG107" s="17"/>
      <c r="OH107" s="17"/>
      <c r="OI107" s="17"/>
      <c r="OJ107" s="17"/>
      <c r="OK107" s="17"/>
      <c r="OL107" s="17"/>
      <c r="OM107" s="17"/>
      <c r="ON107" s="17"/>
      <c r="OO107" s="17"/>
      <c r="OP107" s="17"/>
      <c r="OQ107" s="17"/>
      <c r="OR107" s="17"/>
      <c r="OS107" s="17"/>
      <c r="OT107" s="17"/>
      <c r="OU107" s="17"/>
      <c r="OV107" s="17"/>
      <c r="OW107" s="17"/>
      <c r="OX107" s="17"/>
      <c r="OY107" s="17"/>
      <c r="OZ107" s="17"/>
      <c r="PA107" s="17"/>
      <c r="PB107" s="17"/>
      <c r="PC107" s="17"/>
      <c r="PD107" s="17"/>
      <c r="PE107" s="17"/>
      <c r="PF107" s="17"/>
      <c r="PG107" s="17"/>
      <c r="PH107" s="17"/>
      <c r="PI107" s="17"/>
      <c r="PJ107" s="17"/>
      <c r="PK107" s="17"/>
      <c r="PL107" s="17"/>
      <c r="PM107" s="17"/>
      <c r="PN107" s="17"/>
      <c r="PO107" s="17"/>
      <c r="PP107" s="17"/>
      <c r="PQ107" s="17"/>
      <c r="PR107" s="17"/>
      <c r="PS107" s="17"/>
      <c r="PT107" s="17"/>
      <c r="PU107" s="17"/>
      <c r="PV107" s="17"/>
      <c r="PW107" s="17"/>
      <c r="PX107" s="17"/>
      <c r="PY107" s="17"/>
      <c r="PZ107" s="17"/>
      <c r="QA107" s="17"/>
      <c r="QB107" s="17"/>
      <c r="QC107" s="17"/>
      <c r="QD107" s="17"/>
      <c r="QE107" s="17"/>
      <c r="QF107" s="17"/>
      <c r="QG107" s="17"/>
      <c r="QH107" s="17"/>
      <c r="QI107" s="17"/>
      <c r="QJ107" s="17"/>
      <c r="QK107" s="17"/>
      <c r="QL107" s="17"/>
      <c r="QM107" s="17"/>
      <c r="QN107" s="17"/>
      <c r="QO107" s="17"/>
      <c r="QP107" s="17"/>
      <c r="QQ107" s="17"/>
      <c r="QR107" s="17"/>
      <c r="QS107" s="17"/>
      <c r="QT107" s="17"/>
      <c r="QU107" s="17"/>
      <c r="QV107" s="17"/>
      <c r="QW107" s="17"/>
      <c r="QX107" s="17"/>
      <c r="QY107" s="17"/>
      <c r="QZ107" s="17"/>
      <c r="RA107" s="17"/>
      <c r="RB107" s="17"/>
      <c r="RC107" s="17"/>
      <c r="RD107" s="17"/>
      <c r="RE107" s="17"/>
      <c r="RF107" s="17"/>
      <c r="RG107" s="17"/>
      <c r="RH107" s="17"/>
      <c r="RI107" s="17"/>
      <c r="RJ107" s="17"/>
      <c r="RK107" s="17"/>
      <c r="RL107" s="17"/>
      <c r="RM107" s="17"/>
      <c r="RN107" s="17"/>
      <c r="RO107" s="17"/>
      <c r="RP107" s="17"/>
      <c r="RQ107" s="17"/>
      <c r="RR107" s="17"/>
      <c r="RS107" s="17"/>
      <c r="RT107" s="17"/>
      <c r="RU107" s="17"/>
      <c r="RV107" s="17"/>
      <c r="RW107" s="17"/>
      <c r="RX107" s="17"/>
      <c r="RY107" s="17"/>
      <c r="RZ107" s="17"/>
      <c r="SA107" s="17"/>
      <c r="SB107" s="17"/>
      <c r="SC107" s="17"/>
      <c r="SD107" s="17"/>
      <c r="SE107" s="17"/>
      <c r="SF107" s="17"/>
      <c r="SG107" s="17"/>
      <c r="SH107" s="17"/>
      <c r="SI107" s="17"/>
      <c r="SJ107" s="17"/>
      <c r="SK107" s="17"/>
      <c r="SL107" s="17"/>
      <c r="SM107" s="17"/>
      <c r="SN107" s="17"/>
      <c r="SO107" s="17"/>
      <c r="SP107" s="17"/>
      <c r="SQ107" s="17"/>
      <c r="SR107" s="17"/>
      <c r="SS107" s="17"/>
      <c r="ST107" s="17"/>
      <c r="SU107" s="17"/>
      <c r="SV107" s="17"/>
      <c r="SW107" s="17"/>
      <c r="SX107" s="17"/>
      <c r="SY107" s="17"/>
      <c r="SZ107" s="17"/>
      <c r="TA107" s="17"/>
      <c r="TB107" s="17"/>
      <c r="TC107" s="17"/>
      <c r="TD107" s="17"/>
      <c r="TE107" s="17"/>
      <c r="TF107" s="17"/>
      <c r="TG107" s="17"/>
      <c r="TH107" s="17"/>
      <c r="TI107" s="17"/>
      <c r="TJ107" s="17"/>
      <c r="TK107" s="17"/>
      <c r="TL107" s="17"/>
      <c r="TM107" s="17"/>
      <c r="TN107" s="17"/>
      <c r="TO107" s="17"/>
      <c r="TP107" s="17"/>
      <c r="TQ107" s="17"/>
      <c r="TR107" s="17"/>
      <c r="TS107" s="17"/>
      <c r="TT107" s="17"/>
      <c r="TU107" s="17"/>
      <c r="TV107" s="17"/>
      <c r="TW107" s="17"/>
      <c r="TX107" s="17"/>
      <c r="TY107" s="17"/>
      <c r="TZ107" s="17"/>
      <c r="UA107" s="17"/>
      <c r="UB107" s="17"/>
      <c r="UC107" s="17"/>
      <c r="UD107" s="17"/>
      <c r="UE107" s="17"/>
      <c r="UF107" s="17"/>
      <c r="UG107" s="17"/>
      <c r="UH107" s="17"/>
      <c r="UI107" s="17"/>
      <c r="UJ107" s="17"/>
      <c r="UK107" s="17"/>
      <c r="UL107" s="17"/>
      <c r="UM107" s="17"/>
      <c r="UN107" s="17"/>
      <c r="UO107" s="17"/>
      <c r="UP107" s="17"/>
      <c r="UQ107" s="17"/>
      <c r="UR107" s="17"/>
      <c r="US107" s="17"/>
      <c r="UT107" s="17"/>
      <c r="UU107" s="17"/>
      <c r="UV107" s="17"/>
      <c r="UW107" s="17"/>
      <c r="UX107" s="17"/>
      <c r="UY107" s="17"/>
      <c r="UZ107" s="17"/>
      <c r="VA107" s="17"/>
      <c r="VB107" s="17"/>
      <c r="VC107" s="17"/>
      <c r="VD107" s="17"/>
      <c r="VE107" s="17"/>
      <c r="VF107" s="17"/>
      <c r="VG107" s="17"/>
      <c r="VH107" s="17"/>
      <c r="VI107" s="17"/>
      <c r="VJ107" s="17"/>
      <c r="VK107" s="17"/>
      <c r="VL107" s="17"/>
      <c r="VM107" s="17"/>
      <c r="VN107" s="17"/>
      <c r="VO107" s="17"/>
      <c r="VP107" s="17"/>
      <c r="VQ107" s="17"/>
      <c r="VR107" s="17"/>
      <c r="VS107" s="17"/>
      <c r="VT107" s="17"/>
      <c r="VU107" s="17"/>
      <c r="VV107" s="17"/>
      <c r="VW107" s="17"/>
      <c r="VX107" s="17"/>
      <c r="VY107" s="17"/>
      <c r="VZ107" s="17"/>
      <c r="WA107" s="17"/>
      <c r="WB107" s="17"/>
      <c r="WC107" s="17"/>
      <c r="WD107" s="17"/>
      <c r="WE107" s="17"/>
      <c r="WF107" s="17"/>
      <c r="WG107" s="17"/>
      <c r="WH107" s="17"/>
      <c r="WI107" s="17"/>
      <c r="WJ107" s="17"/>
      <c r="WK107" s="17"/>
      <c r="WL107" s="17"/>
      <c r="WM107" s="17"/>
      <c r="WN107" s="17"/>
      <c r="WO107" s="17"/>
      <c r="WP107" s="17"/>
      <c r="WQ107" s="17"/>
      <c r="WR107" s="17"/>
      <c r="WS107" s="17"/>
      <c r="WT107" s="17"/>
      <c r="WU107" s="17"/>
      <c r="WV107" s="17"/>
      <c r="WW107" s="17"/>
      <c r="WX107" s="17"/>
      <c r="WY107" s="17"/>
      <c r="WZ107" s="17"/>
      <c r="XA107" s="17"/>
      <c r="XB107" s="17"/>
      <c r="XC107" s="17"/>
      <c r="XD107" s="17"/>
      <c r="XE107" s="17"/>
      <c r="XF107" s="17"/>
      <c r="XG107" s="17"/>
      <c r="XH107" s="17"/>
      <c r="XI107" s="17"/>
      <c r="XJ107" s="17"/>
      <c r="XK107" s="17"/>
      <c r="XL107" s="17"/>
      <c r="XM107" s="17"/>
      <c r="XN107" s="17"/>
      <c r="XO107" s="17"/>
      <c r="XP107" s="17"/>
      <c r="XQ107" s="17"/>
      <c r="XR107" s="17"/>
      <c r="XS107" s="17"/>
      <c r="XT107" s="17"/>
      <c r="XU107" s="17"/>
      <c r="XV107" s="17"/>
      <c r="XW107" s="17"/>
      <c r="XX107" s="17"/>
      <c r="XY107" s="17"/>
      <c r="XZ107" s="17"/>
      <c r="YA107" s="17"/>
      <c r="YB107" s="17"/>
      <c r="YC107" s="17"/>
      <c r="YD107" s="17"/>
      <c r="YE107" s="17"/>
      <c r="YF107" s="17"/>
      <c r="YG107" s="17"/>
      <c r="YH107" s="17"/>
      <c r="YI107" s="17"/>
      <c r="YJ107" s="17"/>
      <c r="YK107" s="17"/>
      <c r="YL107" s="17"/>
      <c r="YM107" s="17"/>
      <c r="YN107" s="17"/>
      <c r="YO107" s="17"/>
      <c r="YP107" s="17"/>
      <c r="YQ107" s="17"/>
      <c r="YR107" s="17"/>
      <c r="YS107" s="17"/>
      <c r="YT107" s="17"/>
      <c r="YU107" s="17"/>
      <c r="YV107" s="17"/>
      <c r="YW107" s="17"/>
      <c r="YX107" s="17"/>
      <c r="YY107" s="17"/>
      <c r="YZ107" s="17"/>
      <c r="ZA107" s="17"/>
      <c r="ZB107" s="17"/>
      <c r="ZC107" s="17"/>
      <c r="ZD107" s="17"/>
      <c r="ZE107" s="17"/>
      <c r="ZF107" s="17"/>
      <c r="ZG107" s="17"/>
      <c r="ZH107" s="17"/>
      <c r="ZI107" s="17"/>
      <c r="ZJ107" s="17"/>
      <c r="ZK107" s="17"/>
      <c r="ZL107" s="17"/>
      <c r="ZM107" s="17"/>
      <c r="ZN107" s="17"/>
      <c r="ZO107" s="17"/>
      <c r="ZP107" s="17"/>
      <c r="ZQ107" s="17"/>
      <c r="ZR107" s="17"/>
      <c r="ZS107" s="17"/>
      <c r="ZT107" s="17"/>
      <c r="ZU107" s="17"/>
      <c r="ZV107" s="17"/>
      <c r="ZW107" s="17"/>
      <c r="ZX107" s="17"/>
      <c r="ZY107" s="17"/>
      <c r="ZZ107" s="17"/>
      <c r="AAA107" s="17"/>
      <c r="AAB107" s="17"/>
      <c r="AAC107" s="17"/>
      <c r="AAD107" s="17"/>
      <c r="AAE107" s="17"/>
      <c r="AAF107" s="17"/>
      <c r="AAG107" s="17"/>
      <c r="AAH107" s="17"/>
      <c r="AAI107" s="17"/>
      <c r="AAJ107" s="17"/>
      <c r="AAK107" s="17"/>
      <c r="AAL107" s="17"/>
      <c r="AAM107" s="17"/>
      <c r="AAN107" s="17"/>
      <c r="AAO107" s="17"/>
      <c r="AAP107" s="17"/>
      <c r="AAQ107" s="17"/>
      <c r="AAR107" s="17"/>
      <c r="AAS107" s="17"/>
      <c r="AAT107" s="17"/>
      <c r="AAU107" s="17"/>
      <c r="AAV107" s="17"/>
      <c r="AAW107" s="17"/>
      <c r="AAX107" s="17"/>
      <c r="AAY107" s="17"/>
      <c r="AAZ107" s="17"/>
      <c r="ABA107" s="17"/>
      <c r="ABB107" s="17"/>
      <c r="ABC107" s="17"/>
      <c r="ABD107" s="17"/>
      <c r="ABE107" s="17"/>
      <c r="ABF107" s="17"/>
      <c r="ABG107" s="17"/>
      <c r="ABH107" s="17"/>
      <c r="ABI107" s="17"/>
      <c r="ABJ107" s="17"/>
      <c r="ABK107" s="17"/>
      <c r="ABL107" s="17"/>
      <c r="ABM107" s="17"/>
      <c r="ABN107" s="17"/>
      <c r="ABO107" s="17"/>
      <c r="ABP107" s="17"/>
      <c r="ABQ107" s="17"/>
      <c r="ABR107" s="17"/>
      <c r="ABS107" s="17"/>
      <c r="ABT107" s="17"/>
      <c r="ABU107" s="17"/>
      <c r="ABV107" s="17"/>
      <c r="ABW107" s="17"/>
      <c r="ABX107" s="17"/>
      <c r="ABY107" s="17"/>
      <c r="ABZ107" s="17"/>
      <c r="ACA107" s="17"/>
      <c r="ACB107" s="17"/>
      <c r="ACC107" s="17"/>
      <c r="ACD107" s="17"/>
      <c r="ACE107" s="17"/>
      <c r="ACF107" s="17"/>
      <c r="ACG107" s="17"/>
      <c r="ACH107" s="17"/>
      <c r="ACI107" s="17"/>
      <c r="ACJ107" s="17"/>
      <c r="ACK107" s="17"/>
      <c r="ACL107" s="17"/>
      <c r="ACM107" s="17"/>
      <c r="ACN107" s="17"/>
      <c r="ACO107" s="17"/>
      <c r="ACP107" s="17"/>
      <c r="ACQ107" s="17"/>
      <c r="ACR107" s="17"/>
      <c r="ACS107" s="17"/>
      <c r="ACT107" s="17"/>
      <c r="ACU107" s="17"/>
      <c r="ACV107" s="17"/>
      <c r="ACW107" s="17"/>
      <c r="ACX107" s="17"/>
      <c r="ACY107" s="17"/>
      <c r="ACZ107" s="17"/>
      <c r="ADA107" s="17"/>
      <c r="ADB107" s="17"/>
      <c r="ADC107" s="17"/>
      <c r="ADD107" s="17"/>
      <c r="ADE107" s="17"/>
      <c r="ADF107" s="17"/>
      <c r="ADG107" s="17"/>
      <c r="ADH107" s="17"/>
      <c r="ADI107" s="17"/>
      <c r="ADJ107" s="17"/>
      <c r="ADK107" s="17"/>
      <c r="ADL107" s="17"/>
      <c r="ADM107" s="17"/>
      <c r="ADN107" s="17"/>
      <c r="ADO107" s="17"/>
      <c r="ADP107" s="17"/>
      <c r="ADQ107" s="17"/>
      <c r="ADR107" s="17"/>
      <c r="ADS107" s="17"/>
      <c r="ADT107" s="17"/>
      <c r="ADU107" s="17"/>
      <c r="ADV107" s="17"/>
      <c r="ADW107" s="17"/>
      <c r="ADX107" s="17"/>
      <c r="ADY107" s="17"/>
      <c r="ADZ107" s="17"/>
      <c r="AEA107" s="17"/>
      <c r="AEB107" s="17"/>
      <c r="AEC107" s="17"/>
      <c r="AED107" s="17"/>
      <c r="AEE107" s="17"/>
      <c r="AEF107" s="17"/>
      <c r="AEG107" s="17"/>
      <c r="AEH107" s="17"/>
      <c r="AEI107" s="17"/>
      <c r="AEJ107" s="17"/>
      <c r="AEK107" s="17"/>
      <c r="AEL107" s="17"/>
      <c r="AEM107" s="17"/>
      <c r="AEN107" s="17"/>
      <c r="AEO107" s="17"/>
      <c r="AEP107" s="17"/>
      <c r="AEQ107" s="17"/>
      <c r="AER107" s="17"/>
      <c r="AES107" s="17"/>
      <c r="AET107" s="17"/>
      <c r="AEU107" s="17"/>
      <c r="AEV107" s="17"/>
      <c r="AEW107" s="17"/>
      <c r="AEX107" s="17"/>
      <c r="AEY107" s="17"/>
      <c r="AEZ107" s="17"/>
      <c r="AFA107" s="17"/>
      <c r="AFB107" s="17"/>
      <c r="AFC107" s="17"/>
      <c r="AFD107" s="17"/>
      <c r="AFE107" s="17"/>
      <c r="AFF107" s="17"/>
      <c r="AFG107" s="17"/>
      <c r="AFH107" s="17"/>
      <c r="AFI107" s="17"/>
      <c r="AFJ107" s="17"/>
      <c r="AFK107" s="17"/>
      <c r="AFL107" s="17"/>
      <c r="AFM107" s="17"/>
      <c r="AFN107" s="17"/>
      <c r="AFO107" s="17"/>
      <c r="AFP107" s="17"/>
      <c r="AFQ107" s="17"/>
      <c r="AFR107" s="17"/>
      <c r="AFS107" s="17"/>
      <c r="AFT107" s="17"/>
      <c r="AFU107" s="17"/>
      <c r="AFV107" s="17"/>
      <c r="AFW107" s="17"/>
      <c r="AFX107" s="17"/>
      <c r="AFY107" s="17"/>
      <c r="AFZ107" s="17"/>
      <c r="AGA107" s="17"/>
      <c r="AGB107" s="17"/>
      <c r="AGC107" s="17"/>
      <c r="AGD107" s="17"/>
      <c r="AGE107" s="17"/>
      <c r="AGF107" s="17"/>
      <c r="AGG107" s="17"/>
      <c r="AGH107" s="17"/>
      <c r="AGI107" s="17"/>
      <c r="AGJ107" s="17"/>
      <c r="AGK107" s="17"/>
      <c r="AGL107" s="17"/>
      <c r="AGM107" s="17"/>
      <c r="AGN107" s="17"/>
      <c r="AGO107" s="17"/>
      <c r="AGP107" s="17"/>
      <c r="AGQ107" s="17"/>
      <c r="AGR107" s="17"/>
      <c r="AGS107" s="17"/>
      <c r="AGT107" s="17"/>
      <c r="AGU107" s="17"/>
      <c r="AGV107" s="17"/>
      <c r="AGW107" s="17"/>
      <c r="AGX107" s="17"/>
      <c r="AGY107" s="17"/>
      <c r="AGZ107" s="17"/>
      <c r="AHA107" s="17"/>
      <c r="AHB107" s="17"/>
      <c r="AHC107" s="17"/>
      <c r="AHD107" s="17"/>
      <c r="AHE107" s="17"/>
      <c r="AHF107" s="17"/>
      <c r="AHG107" s="17"/>
      <c r="AHH107" s="17"/>
      <c r="AHI107" s="17"/>
      <c r="AHJ107" s="17"/>
      <c r="AHK107" s="17"/>
      <c r="AHL107" s="17"/>
      <c r="AHM107" s="17"/>
      <c r="AHN107" s="17"/>
      <c r="AHO107" s="17"/>
      <c r="AHP107" s="17"/>
      <c r="AHQ107" s="17"/>
      <c r="AHR107" s="17"/>
      <c r="AHS107" s="17"/>
      <c r="AHT107" s="17"/>
      <c r="AHU107" s="17"/>
      <c r="AHV107" s="17"/>
      <c r="AHW107" s="17"/>
      <c r="AHX107" s="17"/>
      <c r="AHY107" s="17"/>
      <c r="AHZ107" s="17"/>
      <c r="AIA107" s="17"/>
      <c r="AIB107" s="17"/>
      <c r="AIC107" s="17"/>
      <c r="AID107" s="17"/>
      <c r="AIE107" s="17"/>
      <c r="AIF107" s="17"/>
      <c r="AIG107" s="17"/>
      <c r="AIH107" s="17"/>
      <c r="AII107" s="17"/>
      <c r="AIJ107" s="17"/>
      <c r="AIK107" s="17"/>
      <c r="AIL107" s="17"/>
      <c r="AIM107" s="17"/>
      <c r="AIN107" s="17"/>
      <c r="AIO107" s="17"/>
      <c r="AIP107" s="17"/>
      <c r="AIQ107" s="17"/>
      <c r="AIR107" s="17"/>
      <c r="AIS107" s="17"/>
      <c r="AIT107" s="17"/>
      <c r="AIU107" s="17"/>
      <c r="AIV107" s="17"/>
      <c r="AIW107" s="17"/>
      <c r="AIX107" s="17"/>
      <c r="AIY107" s="17"/>
      <c r="AIZ107" s="17"/>
      <c r="AJA107" s="17"/>
      <c r="AJB107" s="17"/>
      <c r="AJC107" s="17"/>
      <c r="AJD107" s="17"/>
      <c r="AJE107" s="17"/>
      <c r="AJF107" s="17"/>
      <c r="AJG107" s="17"/>
      <c r="AJH107" s="17"/>
      <c r="AJI107" s="17"/>
      <c r="AJJ107" s="17"/>
      <c r="AJK107" s="17"/>
      <c r="AJL107" s="17"/>
      <c r="AJM107" s="17"/>
      <c r="AJN107" s="17"/>
      <c r="AJO107" s="17"/>
      <c r="AJP107" s="17"/>
      <c r="AJQ107" s="17"/>
      <c r="AJR107" s="17"/>
      <c r="AJS107" s="17"/>
      <c r="AJT107" s="17"/>
      <c r="AJU107" s="17"/>
      <c r="AJV107" s="17"/>
      <c r="AJW107" s="17"/>
      <c r="AJX107" s="17"/>
      <c r="AJY107" s="17"/>
      <c r="AJZ107" s="17"/>
      <c r="AKA107" s="17"/>
      <c r="AKB107" s="17"/>
      <c r="AKC107" s="17"/>
      <c r="AKD107" s="17"/>
      <c r="AKE107" s="17"/>
      <c r="AKF107" s="17"/>
      <c r="AKG107" s="17"/>
      <c r="AKH107" s="17"/>
      <c r="AKI107" s="17"/>
      <c r="AKJ107" s="17"/>
      <c r="AKK107" s="17"/>
      <c r="AKL107" s="17"/>
      <c r="AKM107" s="17"/>
      <c r="AKN107" s="17"/>
      <c r="AKO107" s="17"/>
      <c r="AKP107" s="17"/>
      <c r="AKQ107" s="17"/>
      <c r="AKR107" s="17"/>
      <c r="AKS107" s="17"/>
      <c r="AKT107" s="17"/>
      <c r="AKU107" s="17"/>
      <c r="AKV107" s="17"/>
      <c r="AKW107" s="17"/>
      <c r="AKX107" s="17"/>
      <c r="AKY107" s="17"/>
      <c r="AKZ107" s="17"/>
      <c r="ALA107" s="17"/>
      <c r="ALB107" s="17"/>
      <c r="ALC107" s="17"/>
      <c r="ALD107" s="17"/>
      <c r="ALE107" s="17"/>
      <c r="ALF107" s="17"/>
      <c r="ALG107" s="17"/>
      <c r="ALH107" s="17"/>
      <c r="ALI107" s="17"/>
      <c r="ALJ107" s="17"/>
      <c r="ALK107" s="17"/>
      <c r="ALL107" s="17"/>
      <c r="ALM107" s="17"/>
      <c r="ALN107" s="17"/>
      <c r="ALO107" s="17"/>
      <c r="ALP107" s="17"/>
      <c r="ALQ107" s="17"/>
      <c r="ALR107" s="17"/>
      <c r="ALS107" s="17"/>
      <c r="ALT107" s="17"/>
      <c r="ALU107" s="17"/>
      <c r="ALV107" s="17"/>
      <c r="ALW107" s="17"/>
      <c r="ALX107" s="17"/>
      <c r="ALY107" s="17"/>
      <c r="ALZ107" s="17"/>
      <c r="AMA107" s="17"/>
      <c r="AMB107" s="17"/>
      <c r="AMC107" s="17"/>
      <c r="AMD107" s="17"/>
      <c r="AME107" s="17"/>
      <c r="AMF107" s="17"/>
      <c r="AMG107" s="17"/>
    </row>
    <row r="108" spans="1:1021">
      <c r="A108" s="17"/>
      <c r="B108" s="19" t="s">
        <v>545</v>
      </c>
      <c r="C108" s="20" t="s">
        <v>31</v>
      </c>
      <c r="D108" s="21"/>
      <c r="E108" s="22">
        <v>0.6</v>
      </c>
      <c r="F108" s="21">
        <v>29.95</v>
      </c>
      <c r="G108" s="22">
        <f t="shared" ref="G108:G109" si="22">8/100</f>
        <v>0.08</v>
      </c>
      <c r="H108" s="21"/>
      <c r="I108" s="22"/>
      <c r="J108" s="21">
        <f t="shared" ref="J108:J109" si="23">K108*G108</f>
        <v>1.4376</v>
      </c>
      <c r="K108" s="25">
        <f t="shared" ref="K108:K109" si="24">E108*F108</f>
        <v>17.97</v>
      </c>
      <c r="L108" s="26">
        <f t="shared" ref="L108:L109" si="25">K108</f>
        <v>17.97</v>
      </c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  <c r="IN108" s="17"/>
      <c r="IO108" s="17"/>
      <c r="IP108" s="17"/>
      <c r="IQ108" s="17"/>
      <c r="IR108" s="17"/>
      <c r="IS108" s="17"/>
      <c r="IT108" s="17"/>
      <c r="IU108" s="17"/>
      <c r="IV108" s="17"/>
      <c r="IW108" s="17"/>
      <c r="IX108" s="17"/>
      <c r="IY108" s="17"/>
      <c r="IZ108" s="17"/>
      <c r="JA108" s="17"/>
      <c r="JB108" s="17"/>
      <c r="JC108" s="17"/>
      <c r="JD108" s="17"/>
      <c r="JE108" s="17"/>
      <c r="JF108" s="17"/>
      <c r="JG108" s="17"/>
      <c r="JH108" s="17"/>
      <c r="JI108" s="17"/>
      <c r="JJ108" s="17"/>
      <c r="JK108" s="17"/>
      <c r="JL108" s="17"/>
      <c r="JM108" s="17"/>
      <c r="JN108" s="17"/>
      <c r="JO108" s="17"/>
      <c r="JP108" s="17"/>
      <c r="JQ108" s="17"/>
      <c r="JR108" s="17"/>
      <c r="JS108" s="17"/>
      <c r="JT108" s="17"/>
      <c r="JU108" s="17"/>
      <c r="JV108" s="17"/>
      <c r="JW108" s="17"/>
      <c r="JX108" s="17"/>
      <c r="JY108" s="17"/>
      <c r="JZ108" s="17"/>
      <c r="KA108" s="17"/>
      <c r="KB108" s="17"/>
      <c r="KC108" s="17"/>
      <c r="KD108" s="17"/>
      <c r="KE108" s="17"/>
      <c r="KF108" s="17"/>
      <c r="KG108" s="17"/>
      <c r="KH108" s="17"/>
      <c r="KI108" s="17"/>
      <c r="KJ108" s="17"/>
      <c r="KK108" s="17"/>
      <c r="KL108" s="17"/>
      <c r="KM108" s="17"/>
      <c r="KN108" s="17"/>
      <c r="KO108" s="17"/>
      <c r="KP108" s="17"/>
      <c r="KQ108" s="17"/>
      <c r="KR108" s="17"/>
      <c r="KS108" s="17"/>
      <c r="KT108" s="17"/>
      <c r="KU108" s="17"/>
      <c r="KV108" s="17"/>
      <c r="KW108" s="17"/>
      <c r="KX108" s="17"/>
      <c r="KY108" s="17"/>
      <c r="KZ108" s="17"/>
      <c r="LA108" s="17"/>
      <c r="LB108" s="17"/>
      <c r="LC108" s="17"/>
      <c r="LD108" s="17"/>
      <c r="LE108" s="17"/>
      <c r="LF108" s="17"/>
      <c r="LG108" s="17"/>
      <c r="LH108" s="17"/>
      <c r="LI108" s="17"/>
      <c r="LJ108" s="17"/>
      <c r="LK108" s="17"/>
      <c r="LL108" s="17"/>
      <c r="LM108" s="17"/>
      <c r="LN108" s="17"/>
      <c r="LO108" s="17"/>
      <c r="LP108" s="17"/>
      <c r="LQ108" s="17"/>
      <c r="LR108" s="17"/>
      <c r="LS108" s="17"/>
      <c r="LT108" s="17"/>
      <c r="LU108" s="17"/>
      <c r="LV108" s="17"/>
      <c r="LW108" s="17"/>
      <c r="LX108" s="17"/>
      <c r="LY108" s="17"/>
      <c r="LZ108" s="17"/>
      <c r="MA108" s="17"/>
      <c r="MB108" s="17"/>
      <c r="MC108" s="17"/>
      <c r="MD108" s="17"/>
      <c r="ME108" s="17"/>
      <c r="MF108" s="17"/>
      <c r="MG108" s="17"/>
      <c r="MH108" s="17"/>
      <c r="MI108" s="17"/>
      <c r="MJ108" s="17"/>
      <c r="MK108" s="17"/>
      <c r="ML108" s="17"/>
      <c r="MM108" s="17"/>
      <c r="MN108" s="17"/>
      <c r="MO108" s="17"/>
      <c r="MP108" s="17"/>
      <c r="MQ108" s="17"/>
      <c r="MR108" s="17"/>
      <c r="MS108" s="17"/>
      <c r="MT108" s="17"/>
      <c r="MU108" s="17"/>
      <c r="MV108" s="17"/>
      <c r="MW108" s="17"/>
      <c r="MX108" s="17"/>
      <c r="MY108" s="17"/>
      <c r="MZ108" s="17"/>
      <c r="NA108" s="17"/>
      <c r="NB108" s="17"/>
      <c r="NC108" s="17"/>
      <c r="ND108" s="17"/>
      <c r="NE108" s="17"/>
      <c r="NF108" s="17"/>
      <c r="NG108" s="17"/>
      <c r="NH108" s="17"/>
      <c r="NI108" s="17"/>
      <c r="NJ108" s="17"/>
      <c r="NK108" s="17"/>
      <c r="NL108" s="17"/>
      <c r="NM108" s="17"/>
      <c r="NN108" s="17"/>
      <c r="NO108" s="17"/>
      <c r="NP108" s="17"/>
      <c r="NQ108" s="17"/>
      <c r="NR108" s="17"/>
      <c r="NS108" s="17"/>
      <c r="NT108" s="17"/>
      <c r="NU108" s="17"/>
      <c r="NV108" s="17"/>
      <c r="NW108" s="17"/>
      <c r="NX108" s="17"/>
      <c r="NY108" s="17"/>
      <c r="NZ108" s="17"/>
      <c r="OA108" s="17"/>
      <c r="OB108" s="17"/>
      <c r="OC108" s="17"/>
      <c r="OD108" s="17"/>
      <c r="OE108" s="17"/>
      <c r="OF108" s="17"/>
      <c r="OG108" s="17"/>
      <c r="OH108" s="17"/>
      <c r="OI108" s="17"/>
      <c r="OJ108" s="17"/>
      <c r="OK108" s="17"/>
      <c r="OL108" s="17"/>
      <c r="OM108" s="17"/>
      <c r="ON108" s="17"/>
      <c r="OO108" s="17"/>
      <c r="OP108" s="17"/>
      <c r="OQ108" s="17"/>
      <c r="OR108" s="17"/>
      <c r="OS108" s="17"/>
      <c r="OT108" s="17"/>
      <c r="OU108" s="17"/>
      <c r="OV108" s="17"/>
      <c r="OW108" s="17"/>
      <c r="OX108" s="17"/>
      <c r="OY108" s="17"/>
      <c r="OZ108" s="17"/>
      <c r="PA108" s="17"/>
      <c r="PB108" s="17"/>
      <c r="PC108" s="17"/>
      <c r="PD108" s="17"/>
      <c r="PE108" s="17"/>
      <c r="PF108" s="17"/>
      <c r="PG108" s="17"/>
      <c r="PH108" s="17"/>
      <c r="PI108" s="17"/>
      <c r="PJ108" s="17"/>
      <c r="PK108" s="17"/>
      <c r="PL108" s="17"/>
      <c r="PM108" s="17"/>
      <c r="PN108" s="17"/>
      <c r="PO108" s="17"/>
      <c r="PP108" s="17"/>
      <c r="PQ108" s="17"/>
      <c r="PR108" s="17"/>
      <c r="PS108" s="17"/>
      <c r="PT108" s="17"/>
      <c r="PU108" s="17"/>
      <c r="PV108" s="17"/>
      <c r="PW108" s="17"/>
      <c r="PX108" s="17"/>
      <c r="PY108" s="17"/>
      <c r="PZ108" s="17"/>
      <c r="QA108" s="17"/>
      <c r="QB108" s="17"/>
      <c r="QC108" s="17"/>
      <c r="QD108" s="17"/>
      <c r="QE108" s="17"/>
      <c r="QF108" s="17"/>
      <c r="QG108" s="17"/>
      <c r="QH108" s="17"/>
      <c r="QI108" s="17"/>
      <c r="QJ108" s="17"/>
      <c r="QK108" s="17"/>
      <c r="QL108" s="17"/>
      <c r="QM108" s="17"/>
      <c r="QN108" s="17"/>
      <c r="QO108" s="17"/>
      <c r="QP108" s="17"/>
      <c r="QQ108" s="17"/>
      <c r="QR108" s="17"/>
      <c r="QS108" s="17"/>
      <c r="QT108" s="17"/>
      <c r="QU108" s="17"/>
      <c r="QV108" s="17"/>
      <c r="QW108" s="17"/>
      <c r="QX108" s="17"/>
      <c r="QY108" s="17"/>
      <c r="QZ108" s="17"/>
      <c r="RA108" s="17"/>
      <c r="RB108" s="17"/>
      <c r="RC108" s="17"/>
      <c r="RD108" s="17"/>
      <c r="RE108" s="17"/>
      <c r="RF108" s="17"/>
      <c r="RG108" s="17"/>
      <c r="RH108" s="17"/>
      <c r="RI108" s="17"/>
      <c r="RJ108" s="17"/>
      <c r="RK108" s="17"/>
      <c r="RL108" s="17"/>
      <c r="RM108" s="17"/>
      <c r="RN108" s="17"/>
      <c r="RO108" s="17"/>
      <c r="RP108" s="17"/>
      <c r="RQ108" s="17"/>
      <c r="RR108" s="17"/>
      <c r="RS108" s="17"/>
      <c r="RT108" s="17"/>
      <c r="RU108" s="17"/>
      <c r="RV108" s="17"/>
      <c r="RW108" s="17"/>
      <c r="RX108" s="17"/>
      <c r="RY108" s="17"/>
      <c r="RZ108" s="17"/>
      <c r="SA108" s="17"/>
      <c r="SB108" s="17"/>
      <c r="SC108" s="17"/>
      <c r="SD108" s="17"/>
      <c r="SE108" s="17"/>
      <c r="SF108" s="17"/>
      <c r="SG108" s="17"/>
      <c r="SH108" s="17"/>
      <c r="SI108" s="17"/>
      <c r="SJ108" s="17"/>
      <c r="SK108" s="17"/>
      <c r="SL108" s="17"/>
      <c r="SM108" s="17"/>
      <c r="SN108" s="17"/>
      <c r="SO108" s="17"/>
      <c r="SP108" s="17"/>
      <c r="SQ108" s="17"/>
      <c r="SR108" s="17"/>
      <c r="SS108" s="17"/>
      <c r="ST108" s="17"/>
      <c r="SU108" s="17"/>
      <c r="SV108" s="17"/>
      <c r="SW108" s="17"/>
      <c r="SX108" s="17"/>
      <c r="SY108" s="17"/>
      <c r="SZ108" s="17"/>
      <c r="TA108" s="17"/>
      <c r="TB108" s="17"/>
      <c r="TC108" s="17"/>
      <c r="TD108" s="17"/>
      <c r="TE108" s="17"/>
      <c r="TF108" s="17"/>
      <c r="TG108" s="17"/>
      <c r="TH108" s="17"/>
      <c r="TI108" s="17"/>
      <c r="TJ108" s="17"/>
      <c r="TK108" s="17"/>
      <c r="TL108" s="17"/>
      <c r="TM108" s="17"/>
      <c r="TN108" s="17"/>
      <c r="TO108" s="17"/>
      <c r="TP108" s="17"/>
      <c r="TQ108" s="17"/>
      <c r="TR108" s="17"/>
      <c r="TS108" s="17"/>
      <c r="TT108" s="17"/>
      <c r="TU108" s="17"/>
      <c r="TV108" s="17"/>
      <c r="TW108" s="17"/>
      <c r="TX108" s="17"/>
      <c r="TY108" s="17"/>
      <c r="TZ108" s="17"/>
      <c r="UA108" s="17"/>
      <c r="UB108" s="17"/>
      <c r="UC108" s="17"/>
      <c r="UD108" s="17"/>
      <c r="UE108" s="17"/>
      <c r="UF108" s="17"/>
      <c r="UG108" s="17"/>
      <c r="UH108" s="17"/>
      <c r="UI108" s="17"/>
      <c r="UJ108" s="17"/>
      <c r="UK108" s="17"/>
      <c r="UL108" s="17"/>
      <c r="UM108" s="17"/>
      <c r="UN108" s="17"/>
      <c r="UO108" s="17"/>
      <c r="UP108" s="17"/>
      <c r="UQ108" s="17"/>
      <c r="UR108" s="17"/>
      <c r="US108" s="17"/>
      <c r="UT108" s="17"/>
      <c r="UU108" s="17"/>
      <c r="UV108" s="17"/>
      <c r="UW108" s="17"/>
      <c r="UX108" s="17"/>
      <c r="UY108" s="17"/>
      <c r="UZ108" s="17"/>
      <c r="VA108" s="17"/>
      <c r="VB108" s="17"/>
      <c r="VC108" s="17"/>
      <c r="VD108" s="17"/>
      <c r="VE108" s="17"/>
      <c r="VF108" s="17"/>
      <c r="VG108" s="17"/>
      <c r="VH108" s="17"/>
      <c r="VI108" s="17"/>
      <c r="VJ108" s="17"/>
      <c r="VK108" s="17"/>
      <c r="VL108" s="17"/>
      <c r="VM108" s="17"/>
      <c r="VN108" s="17"/>
      <c r="VO108" s="17"/>
      <c r="VP108" s="17"/>
      <c r="VQ108" s="17"/>
      <c r="VR108" s="17"/>
      <c r="VS108" s="17"/>
      <c r="VT108" s="17"/>
      <c r="VU108" s="17"/>
      <c r="VV108" s="17"/>
      <c r="VW108" s="17"/>
      <c r="VX108" s="17"/>
      <c r="VY108" s="17"/>
      <c r="VZ108" s="17"/>
      <c r="WA108" s="17"/>
      <c r="WB108" s="17"/>
      <c r="WC108" s="17"/>
      <c r="WD108" s="17"/>
      <c r="WE108" s="17"/>
      <c r="WF108" s="17"/>
      <c r="WG108" s="17"/>
      <c r="WH108" s="17"/>
      <c r="WI108" s="17"/>
      <c r="WJ108" s="17"/>
      <c r="WK108" s="17"/>
      <c r="WL108" s="17"/>
      <c r="WM108" s="17"/>
      <c r="WN108" s="17"/>
      <c r="WO108" s="17"/>
      <c r="WP108" s="17"/>
      <c r="WQ108" s="17"/>
      <c r="WR108" s="17"/>
      <c r="WS108" s="17"/>
      <c r="WT108" s="17"/>
      <c r="WU108" s="17"/>
      <c r="WV108" s="17"/>
      <c r="WW108" s="17"/>
      <c r="WX108" s="17"/>
      <c r="WY108" s="17"/>
      <c r="WZ108" s="17"/>
      <c r="XA108" s="17"/>
      <c r="XB108" s="17"/>
      <c r="XC108" s="17"/>
      <c r="XD108" s="17"/>
      <c r="XE108" s="17"/>
      <c r="XF108" s="17"/>
      <c r="XG108" s="17"/>
      <c r="XH108" s="17"/>
      <c r="XI108" s="17"/>
      <c r="XJ108" s="17"/>
      <c r="XK108" s="17"/>
      <c r="XL108" s="17"/>
      <c r="XM108" s="17"/>
      <c r="XN108" s="17"/>
      <c r="XO108" s="17"/>
      <c r="XP108" s="17"/>
      <c r="XQ108" s="17"/>
      <c r="XR108" s="17"/>
      <c r="XS108" s="17"/>
      <c r="XT108" s="17"/>
      <c r="XU108" s="17"/>
      <c r="XV108" s="17"/>
      <c r="XW108" s="17"/>
      <c r="XX108" s="17"/>
      <c r="XY108" s="17"/>
      <c r="XZ108" s="17"/>
      <c r="YA108" s="17"/>
      <c r="YB108" s="17"/>
      <c r="YC108" s="17"/>
      <c r="YD108" s="17"/>
      <c r="YE108" s="17"/>
      <c r="YF108" s="17"/>
      <c r="YG108" s="17"/>
      <c r="YH108" s="17"/>
      <c r="YI108" s="17"/>
      <c r="YJ108" s="17"/>
      <c r="YK108" s="17"/>
      <c r="YL108" s="17"/>
      <c r="YM108" s="17"/>
      <c r="YN108" s="17"/>
      <c r="YO108" s="17"/>
      <c r="YP108" s="17"/>
      <c r="YQ108" s="17"/>
      <c r="YR108" s="17"/>
      <c r="YS108" s="17"/>
      <c r="YT108" s="17"/>
      <c r="YU108" s="17"/>
      <c r="YV108" s="17"/>
      <c r="YW108" s="17"/>
      <c r="YX108" s="17"/>
      <c r="YY108" s="17"/>
      <c r="YZ108" s="17"/>
      <c r="ZA108" s="17"/>
      <c r="ZB108" s="17"/>
      <c r="ZC108" s="17"/>
      <c r="ZD108" s="17"/>
      <c r="ZE108" s="17"/>
      <c r="ZF108" s="17"/>
      <c r="ZG108" s="17"/>
      <c r="ZH108" s="17"/>
      <c r="ZI108" s="17"/>
      <c r="ZJ108" s="17"/>
      <c r="ZK108" s="17"/>
      <c r="ZL108" s="17"/>
      <c r="ZM108" s="17"/>
      <c r="ZN108" s="17"/>
      <c r="ZO108" s="17"/>
      <c r="ZP108" s="17"/>
      <c r="ZQ108" s="17"/>
      <c r="ZR108" s="17"/>
      <c r="ZS108" s="17"/>
      <c r="ZT108" s="17"/>
      <c r="ZU108" s="17"/>
      <c r="ZV108" s="17"/>
      <c r="ZW108" s="17"/>
      <c r="ZX108" s="17"/>
      <c r="ZY108" s="17"/>
      <c r="ZZ108" s="17"/>
      <c r="AAA108" s="17"/>
      <c r="AAB108" s="17"/>
      <c r="AAC108" s="17"/>
      <c r="AAD108" s="17"/>
      <c r="AAE108" s="17"/>
      <c r="AAF108" s="17"/>
      <c r="AAG108" s="17"/>
      <c r="AAH108" s="17"/>
      <c r="AAI108" s="17"/>
      <c r="AAJ108" s="17"/>
      <c r="AAK108" s="17"/>
      <c r="AAL108" s="17"/>
      <c r="AAM108" s="17"/>
      <c r="AAN108" s="17"/>
      <c r="AAO108" s="17"/>
      <c r="AAP108" s="17"/>
      <c r="AAQ108" s="17"/>
      <c r="AAR108" s="17"/>
      <c r="AAS108" s="17"/>
      <c r="AAT108" s="17"/>
      <c r="AAU108" s="17"/>
      <c r="AAV108" s="17"/>
      <c r="AAW108" s="17"/>
      <c r="AAX108" s="17"/>
      <c r="AAY108" s="17"/>
      <c r="AAZ108" s="17"/>
      <c r="ABA108" s="17"/>
      <c r="ABB108" s="17"/>
      <c r="ABC108" s="17"/>
      <c r="ABD108" s="17"/>
      <c r="ABE108" s="17"/>
      <c r="ABF108" s="17"/>
      <c r="ABG108" s="17"/>
      <c r="ABH108" s="17"/>
      <c r="ABI108" s="17"/>
      <c r="ABJ108" s="17"/>
      <c r="ABK108" s="17"/>
      <c r="ABL108" s="17"/>
      <c r="ABM108" s="17"/>
      <c r="ABN108" s="17"/>
      <c r="ABO108" s="17"/>
      <c r="ABP108" s="17"/>
      <c r="ABQ108" s="17"/>
      <c r="ABR108" s="17"/>
      <c r="ABS108" s="17"/>
      <c r="ABT108" s="17"/>
      <c r="ABU108" s="17"/>
      <c r="ABV108" s="17"/>
      <c r="ABW108" s="17"/>
      <c r="ABX108" s="17"/>
      <c r="ABY108" s="17"/>
      <c r="ABZ108" s="17"/>
      <c r="ACA108" s="17"/>
      <c r="ACB108" s="17"/>
      <c r="ACC108" s="17"/>
      <c r="ACD108" s="17"/>
      <c r="ACE108" s="17"/>
      <c r="ACF108" s="17"/>
      <c r="ACG108" s="17"/>
      <c r="ACH108" s="17"/>
      <c r="ACI108" s="17"/>
      <c r="ACJ108" s="17"/>
      <c r="ACK108" s="17"/>
      <c r="ACL108" s="17"/>
      <c r="ACM108" s="17"/>
      <c r="ACN108" s="17"/>
      <c r="ACO108" s="17"/>
      <c r="ACP108" s="17"/>
      <c r="ACQ108" s="17"/>
      <c r="ACR108" s="17"/>
      <c r="ACS108" s="17"/>
      <c r="ACT108" s="17"/>
      <c r="ACU108" s="17"/>
      <c r="ACV108" s="17"/>
      <c r="ACW108" s="17"/>
      <c r="ACX108" s="17"/>
      <c r="ACY108" s="17"/>
      <c r="ACZ108" s="17"/>
      <c r="ADA108" s="17"/>
      <c r="ADB108" s="17"/>
      <c r="ADC108" s="17"/>
      <c r="ADD108" s="17"/>
      <c r="ADE108" s="17"/>
      <c r="ADF108" s="17"/>
      <c r="ADG108" s="17"/>
      <c r="ADH108" s="17"/>
      <c r="ADI108" s="17"/>
      <c r="ADJ108" s="17"/>
      <c r="ADK108" s="17"/>
      <c r="ADL108" s="17"/>
      <c r="ADM108" s="17"/>
      <c r="ADN108" s="17"/>
      <c r="ADO108" s="17"/>
      <c r="ADP108" s="17"/>
      <c r="ADQ108" s="17"/>
      <c r="ADR108" s="17"/>
      <c r="ADS108" s="17"/>
      <c r="ADT108" s="17"/>
      <c r="ADU108" s="17"/>
      <c r="ADV108" s="17"/>
      <c r="ADW108" s="17"/>
      <c r="ADX108" s="17"/>
      <c r="ADY108" s="17"/>
      <c r="ADZ108" s="17"/>
      <c r="AEA108" s="17"/>
      <c r="AEB108" s="17"/>
      <c r="AEC108" s="17"/>
      <c r="AED108" s="17"/>
      <c r="AEE108" s="17"/>
      <c r="AEF108" s="17"/>
      <c r="AEG108" s="17"/>
      <c r="AEH108" s="17"/>
      <c r="AEI108" s="17"/>
      <c r="AEJ108" s="17"/>
      <c r="AEK108" s="17"/>
      <c r="AEL108" s="17"/>
      <c r="AEM108" s="17"/>
      <c r="AEN108" s="17"/>
      <c r="AEO108" s="17"/>
      <c r="AEP108" s="17"/>
      <c r="AEQ108" s="17"/>
      <c r="AER108" s="17"/>
      <c r="AES108" s="17"/>
      <c r="AET108" s="17"/>
      <c r="AEU108" s="17"/>
      <c r="AEV108" s="17"/>
      <c r="AEW108" s="17"/>
      <c r="AEX108" s="17"/>
      <c r="AEY108" s="17"/>
      <c r="AEZ108" s="17"/>
      <c r="AFA108" s="17"/>
      <c r="AFB108" s="17"/>
      <c r="AFC108" s="17"/>
      <c r="AFD108" s="17"/>
      <c r="AFE108" s="17"/>
      <c r="AFF108" s="17"/>
      <c r="AFG108" s="17"/>
      <c r="AFH108" s="17"/>
      <c r="AFI108" s="17"/>
      <c r="AFJ108" s="17"/>
      <c r="AFK108" s="17"/>
      <c r="AFL108" s="17"/>
      <c r="AFM108" s="17"/>
      <c r="AFN108" s="17"/>
      <c r="AFO108" s="17"/>
      <c r="AFP108" s="17"/>
      <c r="AFQ108" s="17"/>
      <c r="AFR108" s="17"/>
      <c r="AFS108" s="17"/>
      <c r="AFT108" s="17"/>
      <c r="AFU108" s="17"/>
      <c r="AFV108" s="17"/>
      <c r="AFW108" s="17"/>
      <c r="AFX108" s="17"/>
      <c r="AFY108" s="17"/>
      <c r="AFZ108" s="17"/>
      <c r="AGA108" s="17"/>
      <c r="AGB108" s="17"/>
      <c r="AGC108" s="17"/>
      <c r="AGD108" s="17"/>
      <c r="AGE108" s="17"/>
      <c r="AGF108" s="17"/>
      <c r="AGG108" s="17"/>
      <c r="AGH108" s="17"/>
      <c r="AGI108" s="17"/>
      <c r="AGJ108" s="17"/>
      <c r="AGK108" s="17"/>
      <c r="AGL108" s="17"/>
      <c r="AGM108" s="17"/>
      <c r="AGN108" s="17"/>
      <c r="AGO108" s="17"/>
      <c r="AGP108" s="17"/>
      <c r="AGQ108" s="17"/>
      <c r="AGR108" s="17"/>
      <c r="AGS108" s="17"/>
      <c r="AGT108" s="17"/>
      <c r="AGU108" s="17"/>
      <c r="AGV108" s="17"/>
      <c r="AGW108" s="17"/>
      <c r="AGX108" s="17"/>
      <c r="AGY108" s="17"/>
      <c r="AGZ108" s="17"/>
      <c r="AHA108" s="17"/>
      <c r="AHB108" s="17"/>
      <c r="AHC108" s="17"/>
      <c r="AHD108" s="17"/>
      <c r="AHE108" s="17"/>
      <c r="AHF108" s="17"/>
      <c r="AHG108" s="17"/>
      <c r="AHH108" s="17"/>
      <c r="AHI108" s="17"/>
      <c r="AHJ108" s="17"/>
      <c r="AHK108" s="17"/>
      <c r="AHL108" s="17"/>
      <c r="AHM108" s="17"/>
      <c r="AHN108" s="17"/>
      <c r="AHO108" s="17"/>
      <c r="AHP108" s="17"/>
      <c r="AHQ108" s="17"/>
      <c r="AHR108" s="17"/>
      <c r="AHS108" s="17"/>
      <c r="AHT108" s="17"/>
      <c r="AHU108" s="17"/>
      <c r="AHV108" s="17"/>
      <c r="AHW108" s="17"/>
      <c r="AHX108" s="17"/>
      <c r="AHY108" s="17"/>
      <c r="AHZ108" s="17"/>
      <c r="AIA108" s="17"/>
      <c r="AIB108" s="17"/>
      <c r="AIC108" s="17"/>
      <c r="AID108" s="17"/>
      <c r="AIE108" s="17"/>
      <c r="AIF108" s="17"/>
      <c r="AIG108" s="17"/>
      <c r="AIH108" s="17"/>
      <c r="AII108" s="17"/>
      <c r="AIJ108" s="17"/>
      <c r="AIK108" s="17"/>
      <c r="AIL108" s="17"/>
      <c r="AIM108" s="17"/>
      <c r="AIN108" s="17"/>
      <c r="AIO108" s="17"/>
      <c r="AIP108" s="17"/>
      <c r="AIQ108" s="17"/>
      <c r="AIR108" s="17"/>
      <c r="AIS108" s="17"/>
      <c r="AIT108" s="17"/>
      <c r="AIU108" s="17"/>
      <c r="AIV108" s="17"/>
      <c r="AIW108" s="17"/>
      <c r="AIX108" s="17"/>
      <c r="AIY108" s="17"/>
      <c r="AIZ108" s="17"/>
      <c r="AJA108" s="17"/>
      <c r="AJB108" s="17"/>
      <c r="AJC108" s="17"/>
      <c r="AJD108" s="17"/>
      <c r="AJE108" s="17"/>
      <c r="AJF108" s="17"/>
      <c r="AJG108" s="17"/>
      <c r="AJH108" s="17"/>
      <c r="AJI108" s="17"/>
      <c r="AJJ108" s="17"/>
      <c r="AJK108" s="17"/>
      <c r="AJL108" s="17"/>
      <c r="AJM108" s="17"/>
      <c r="AJN108" s="17"/>
      <c r="AJO108" s="17"/>
      <c r="AJP108" s="17"/>
      <c r="AJQ108" s="17"/>
      <c r="AJR108" s="17"/>
      <c r="AJS108" s="17"/>
      <c r="AJT108" s="17"/>
      <c r="AJU108" s="17"/>
      <c r="AJV108" s="17"/>
      <c r="AJW108" s="17"/>
      <c r="AJX108" s="17"/>
      <c r="AJY108" s="17"/>
      <c r="AJZ108" s="17"/>
      <c r="AKA108" s="17"/>
      <c r="AKB108" s="17"/>
      <c r="AKC108" s="17"/>
      <c r="AKD108" s="17"/>
      <c r="AKE108" s="17"/>
      <c r="AKF108" s="17"/>
      <c r="AKG108" s="17"/>
      <c r="AKH108" s="17"/>
      <c r="AKI108" s="17"/>
      <c r="AKJ108" s="17"/>
      <c r="AKK108" s="17"/>
      <c r="AKL108" s="17"/>
      <c r="AKM108" s="17"/>
      <c r="AKN108" s="17"/>
      <c r="AKO108" s="17"/>
      <c r="AKP108" s="17"/>
      <c r="AKQ108" s="17"/>
      <c r="AKR108" s="17"/>
      <c r="AKS108" s="17"/>
      <c r="AKT108" s="17"/>
      <c r="AKU108" s="17"/>
      <c r="AKV108" s="17"/>
      <c r="AKW108" s="17"/>
      <c r="AKX108" s="17"/>
      <c r="AKY108" s="17"/>
      <c r="AKZ108" s="17"/>
      <c r="ALA108" s="17"/>
      <c r="ALB108" s="17"/>
      <c r="ALC108" s="17"/>
      <c r="ALD108" s="17"/>
      <c r="ALE108" s="17"/>
      <c r="ALF108" s="17"/>
      <c r="ALG108" s="17"/>
      <c r="ALH108" s="17"/>
      <c r="ALI108" s="17"/>
      <c r="ALJ108" s="17"/>
      <c r="ALK108" s="17"/>
      <c r="ALL108" s="17"/>
      <c r="ALM108" s="17"/>
      <c r="ALN108" s="17"/>
      <c r="ALO108" s="17"/>
      <c r="ALP108" s="17"/>
      <c r="ALQ108" s="17"/>
      <c r="ALR108" s="17"/>
      <c r="ALS108" s="17"/>
      <c r="ALT108" s="17"/>
      <c r="ALU108" s="17"/>
      <c r="ALV108" s="17"/>
      <c r="ALW108" s="17"/>
      <c r="ALX108" s="17"/>
      <c r="ALY108" s="17"/>
      <c r="ALZ108" s="17"/>
      <c r="AMA108" s="17"/>
      <c r="AMB108" s="17"/>
      <c r="AMC108" s="17"/>
      <c r="AMD108" s="17"/>
      <c r="AME108" s="17"/>
      <c r="AMF108" s="17"/>
      <c r="AMG108" s="17"/>
    </row>
    <row r="109" spans="1:1021">
      <c r="A109" s="17"/>
      <c r="B109" s="19" t="s">
        <v>546</v>
      </c>
      <c r="C109" s="20" t="s">
        <v>31</v>
      </c>
      <c r="D109" s="21"/>
      <c r="E109" s="22">
        <v>0.6</v>
      </c>
      <c r="F109" s="21">
        <v>29.95</v>
      </c>
      <c r="G109" s="22">
        <f t="shared" si="22"/>
        <v>0.08</v>
      </c>
      <c r="H109" s="21"/>
      <c r="I109" s="22"/>
      <c r="J109" s="21">
        <f t="shared" si="23"/>
        <v>1.4376</v>
      </c>
      <c r="K109" s="25">
        <f t="shared" si="24"/>
        <v>17.97</v>
      </c>
      <c r="L109" s="26">
        <f t="shared" si="25"/>
        <v>17.97</v>
      </c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  <c r="IN109" s="17"/>
      <c r="IO109" s="17"/>
      <c r="IP109" s="17"/>
      <c r="IQ109" s="17"/>
      <c r="IR109" s="17"/>
      <c r="IS109" s="17"/>
      <c r="IT109" s="17"/>
      <c r="IU109" s="17"/>
      <c r="IV109" s="17"/>
      <c r="IW109" s="17"/>
      <c r="IX109" s="17"/>
      <c r="IY109" s="17"/>
      <c r="IZ109" s="17"/>
      <c r="JA109" s="17"/>
      <c r="JB109" s="17"/>
      <c r="JC109" s="17"/>
      <c r="JD109" s="17"/>
      <c r="JE109" s="17"/>
      <c r="JF109" s="17"/>
      <c r="JG109" s="17"/>
      <c r="JH109" s="17"/>
      <c r="JI109" s="17"/>
      <c r="JJ109" s="17"/>
      <c r="JK109" s="17"/>
      <c r="JL109" s="17"/>
      <c r="JM109" s="17"/>
      <c r="JN109" s="17"/>
      <c r="JO109" s="17"/>
      <c r="JP109" s="17"/>
      <c r="JQ109" s="17"/>
      <c r="JR109" s="17"/>
      <c r="JS109" s="17"/>
      <c r="JT109" s="17"/>
      <c r="JU109" s="17"/>
      <c r="JV109" s="17"/>
      <c r="JW109" s="17"/>
      <c r="JX109" s="17"/>
      <c r="JY109" s="17"/>
      <c r="JZ109" s="17"/>
      <c r="KA109" s="17"/>
      <c r="KB109" s="17"/>
      <c r="KC109" s="17"/>
      <c r="KD109" s="17"/>
      <c r="KE109" s="17"/>
      <c r="KF109" s="17"/>
      <c r="KG109" s="17"/>
      <c r="KH109" s="17"/>
      <c r="KI109" s="17"/>
      <c r="KJ109" s="17"/>
      <c r="KK109" s="17"/>
      <c r="KL109" s="17"/>
      <c r="KM109" s="17"/>
      <c r="KN109" s="17"/>
      <c r="KO109" s="17"/>
      <c r="KP109" s="17"/>
      <c r="KQ109" s="17"/>
      <c r="KR109" s="17"/>
      <c r="KS109" s="17"/>
      <c r="KT109" s="17"/>
      <c r="KU109" s="17"/>
      <c r="KV109" s="17"/>
      <c r="KW109" s="17"/>
      <c r="KX109" s="17"/>
      <c r="KY109" s="17"/>
      <c r="KZ109" s="17"/>
      <c r="LA109" s="17"/>
      <c r="LB109" s="17"/>
      <c r="LC109" s="17"/>
      <c r="LD109" s="17"/>
      <c r="LE109" s="17"/>
      <c r="LF109" s="17"/>
      <c r="LG109" s="17"/>
      <c r="LH109" s="17"/>
      <c r="LI109" s="17"/>
      <c r="LJ109" s="17"/>
      <c r="LK109" s="17"/>
      <c r="LL109" s="17"/>
      <c r="LM109" s="17"/>
      <c r="LN109" s="17"/>
      <c r="LO109" s="17"/>
      <c r="LP109" s="17"/>
      <c r="LQ109" s="17"/>
      <c r="LR109" s="17"/>
      <c r="LS109" s="17"/>
      <c r="LT109" s="17"/>
      <c r="LU109" s="17"/>
      <c r="LV109" s="17"/>
      <c r="LW109" s="17"/>
      <c r="LX109" s="17"/>
      <c r="LY109" s="17"/>
      <c r="LZ109" s="17"/>
      <c r="MA109" s="17"/>
      <c r="MB109" s="17"/>
      <c r="MC109" s="17"/>
      <c r="MD109" s="17"/>
      <c r="ME109" s="17"/>
      <c r="MF109" s="17"/>
      <c r="MG109" s="17"/>
      <c r="MH109" s="17"/>
      <c r="MI109" s="17"/>
      <c r="MJ109" s="17"/>
      <c r="MK109" s="17"/>
      <c r="ML109" s="17"/>
      <c r="MM109" s="17"/>
      <c r="MN109" s="17"/>
      <c r="MO109" s="17"/>
      <c r="MP109" s="17"/>
      <c r="MQ109" s="17"/>
      <c r="MR109" s="17"/>
      <c r="MS109" s="17"/>
      <c r="MT109" s="17"/>
      <c r="MU109" s="17"/>
      <c r="MV109" s="17"/>
      <c r="MW109" s="17"/>
      <c r="MX109" s="17"/>
      <c r="MY109" s="17"/>
      <c r="MZ109" s="17"/>
      <c r="NA109" s="17"/>
      <c r="NB109" s="17"/>
      <c r="NC109" s="17"/>
      <c r="ND109" s="17"/>
      <c r="NE109" s="17"/>
      <c r="NF109" s="17"/>
      <c r="NG109" s="17"/>
      <c r="NH109" s="17"/>
      <c r="NI109" s="17"/>
      <c r="NJ109" s="17"/>
      <c r="NK109" s="17"/>
      <c r="NL109" s="17"/>
      <c r="NM109" s="17"/>
      <c r="NN109" s="17"/>
      <c r="NO109" s="17"/>
      <c r="NP109" s="17"/>
      <c r="NQ109" s="17"/>
      <c r="NR109" s="17"/>
      <c r="NS109" s="17"/>
      <c r="NT109" s="17"/>
      <c r="NU109" s="17"/>
      <c r="NV109" s="17"/>
      <c r="NW109" s="17"/>
      <c r="NX109" s="17"/>
      <c r="NY109" s="17"/>
      <c r="NZ109" s="17"/>
      <c r="OA109" s="17"/>
      <c r="OB109" s="17"/>
      <c r="OC109" s="17"/>
      <c r="OD109" s="17"/>
      <c r="OE109" s="17"/>
      <c r="OF109" s="17"/>
      <c r="OG109" s="17"/>
      <c r="OH109" s="17"/>
      <c r="OI109" s="17"/>
      <c r="OJ109" s="17"/>
      <c r="OK109" s="17"/>
      <c r="OL109" s="17"/>
      <c r="OM109" s="17"/>
      <c r="ON109" s="17"/>
      <c r="OO109" s="17"/>
      <c r="OP109" s="17"/>
      <c r="OQ109" s="17"/>
      <c r="OR109" s="17"/>
      <c r="OS109" s="17"/>
      <c r="OT109" s="17"/>
      <c r="OU109" s="17"/>
      <c r="OV109" s="17"/>
      <c r="OW109" s="17"/>
      <c r="OX109" s="17"/>
      <c r="OY109" s="17"/>
      <c r="OZ109" s="17"/>
      <c r="PA109" s="17"/>
      <c r="PB109" s="17"/>
      <c r="PC109" s="17"/>
      <c r="PD109" s="17"/>
      <c r="PE109" s="17"/>
      <c r="PF109" s="17"/>
      <c r="PG109" s="17"/>
      <c r="PH109" s="17"/>
      <c r="PI109" s="17"/>
      <c r="PJ109" s="17"/>
      <c r="PK109" s="17"/>
      <c r="PL109" s="17"/>
      <c r="PM109" s="17"/>
      <c r="PN109" s="17"/>
      <c r="PO109" s="17"/>
      <c r="PP109" s="17"/>
      <c r="PQ109" s="17"/>
      <c r="PR109" s="17"/>
      <c r="PS109" s="17"/>
      <c r="PT109" s="17"/>
      <c r="PU109" s="17"/>
      <c r="PV109" s="17"/>
      <c r="PW109" s="17"/>
      <c r="PX109" s="17"/>
      <c r="PY109" s="17"/>
      <c r="PZ109" s="17"/>
      <c r="QA109" s="17"/>
      <c r="QB109" s="17"/>
      <c r="QC109" s="17"/>
      <c r="QD109" s="17"/>
      <c r="QE109" s="17"/>
      <c r="QF109" s="17"/>
      <c r="QG109" s="17"/>
      <c r="QH109" s="17"/>
      <c r="QI109" s="17"/>
      <c r="QJ109" s="17"/>
      <c r="QK109" s="17"/>
      <c r="QL109" s="17"/>
      <c r="QM109" s="17"/>
      <c r="QN109" s="17"/>
      <c r="QO109" s="17"/>
      <c r="QP109" s="17"/>
      <c r="QQ109" s="17"/>
      <c r="QR109" s="17"/>
      <c r="QS109" s="17"/>
      <c r="QT109" s="17"/>
      <c r="QU109" s="17"/>
      <c r="QV109" s="17"/>
      <c r="QW109" s="17"/>
      <c r="QX109" s="17"/>
      <c r="QY109" s="17"/>
      <c r="QZ109" s="17"/>
      <c r="RA109" s="17"/>
      <c r="RB109" s="17"/>
      <c r="RC109" s="17"/>
      <c r="RD109" s="17"/>
      <c r="RE109" s="17"/>
      <c r="RF109" s="17"/>
      <c r="RG109" s="17"/>
      <c r="RH109" s="17"/>
      <c r="RI109" s="17"/>
      <c r="RJ109" s="17"/>
      <c r="RK109" s="17"/>
      <c r="RL109" s="17"/>
      <c r="RM109" s="17"/>
      <c r="RN109" s="17"/>
      <c r="RO109" s="17"/>
      <c r="RP109" s="17"/>
      <c r="RQ109" s="17"/>
      <c r="RR109" s="17"/>
      <c r="RS109" s="17"/>
      <c r="RT109" s="17"/>
      <c r="RU109" s="17"/>
      <c r="RV109" s="17"/>
      <c r="RW109" s="17"/>
      <c r="RX109" s="17"/>
      <c r="RY109" s="17"/>
      <c r="RZ109" s="17"/>
      <c r="SA109" s="17"/>
      <c r="SB109" s="17"/>
      <c r="SC109" s="17"/>
      <c r="SD109" s="17"/>
      <c r="SE109" s="17"/>
      <c r="SF109" s="17"/>
      <c r="SG109" s="17"/>
      <c r="SH109" s="17"/>
      <c r="SI109" s="17"/>
      <c r="SJ109" s="17"/>
      <c r="SK109" s="17"/>
      <c r="SL109" s="17"/>
      <c r="SM109" s="17"/>
      <c r="SN109" s="17"/>
      <c r="SO109" s="17"/>
      <c r="SP109" s="17"/>
      <c r="SQ109" s="17"/>
      <c r="SR109" s="17"/>
      <c r="SS109" s="17"/>
      <c r="ST109" s="17"/>
      <c r="SU109" s="17"/>
      <c r="SV109" s="17"/>
      <c r="SW109" s="17"/>
      <c r="SX109" s="17"/>
      <c r="SY109" s="17"/>
      <c r="SZ109" s="17"/>
      <c r="TA109" s="17"/>
      <c r="TB109" s="17"/>
      <c r="TC109" s="17"/>
      <c r="TD109" s="17"/>
      <c r="TE109" s="17"/>
      <c r="TF109" s="17"/>
      <c r="TG109" s="17"/>
      <c r="TH109" s="17"/>
      <c r="TI109" s="17"/>
      <c r="TJ109" s="17"/>
      <c r="TK109" s="17"/>
      <c r="TL109" s="17"/>
      <c r="TM109" s="17"/>
      <c r="TN109" s="17"/>
      <c r="TO109" s="17"/>
      <c r="TP109" s="17"/>
      <c r="TQ109" s="17"/>
      <c r="TR109" s="17"/>
      <c r="TS109" s="17"/>
      <c r="TT109" s="17"/>
      <c r="TU109" s="17"/>
      <c r="TV109" s="17"/>
      <c r="TW109" s="17"/>
      <c r="TX109" s="17"/>
      <c r="TY109" s="17"/>
      <c r="TZ109" s="17"/>
      <c r="UA109" s="17"/>
      <c r="UB109" s="17"/>
      <c r="UC109" s="17"/>
      <c r="UD109" s="17"/>
      <c r="UE109" s="17"/>
      <c r="UF109" s="17"/>
      <c r="UG109" s="17"/>
      <c r="UH109" s="17"/>
      <c r="UI109" s="17"/>
      <c r="UJ109" s="17"/>
      <c r="UK109" s="17"/>
      <c r="UL109" s="17"/>
      <c r="UM109" s="17"/>
      <c r="UN109" s="17"/>
      <c r="UO109" s="17"/>
      <c r="UP109" s="17"/>
      <c r="UQ109" s="17"/>
      <c r="UR109" s="17"/>
      <c r="US109" s="17"/>
      <c r="UT109" s="17"/>
      <c r="UU109" s="17"/>
      <c r="UV109" s="17"/>
      <c r="UW109" s="17"/>
      <c r="UX109" s="17"/>
      <c r="UY109" s="17"/>
      <c r="UZ109" s="17"/>
      <c r="VA109" s="17"/>
      <c r="VB109" s="17"/>
      <c r="VC109" s="17"/>
      <c r="VD109" s="17"/>
      <c r="VE109" s="17"/>
      <c r="VF109" s="17"/>
      <c r="VG109" s="17"/>
      <c r="VH109" s="17"/>
      <c r="VI109" s="17"/>
      <c r="VJ109" s="17"/>
      <c r="VK109" s="17"/>
      <c r="VL109" s="17"/>
      <c r="VM109" s="17"/>
      <c r="VN109" s="17"/>
      <c r="VO109" s="17"/>
      <c r="VP109" s="17"/>
      <c r="VQ109" s="17"/>
      <c r="VR109" s="17"/>
      <c r="VS109" s="17"/>
      <c r="VT109" s="17"/>
      <c r="VU109" s="17"/>
      <c r="VV109" s="17"/>
      <c r="VW109" s="17"/>
      <c r="VX109" s="17"/>
      <c r="VY109" s="17"/>
      <c r="VZ109" s="17"/>
      <c r="WA109" s="17"/>
      <c r="WB109" s="17"/>
      <c r="WC109" s="17"/>
      <c r="WD109" s="17"/>
      <c r="WE109" s="17"/>
      <c r="WF109" s="17"/>
      <c r="WG109" s="17"/>
      <c r="WH109" s="17"/>
      <c r="WI109" s="17"/>
      <c r="WJ109" s="17"/>
      <c r="WK109" s="17"/>
      <c r="WL109" s="17"/>
      <c r="WM109" s="17"/>
      <c r="WN109" s="17"/>
      <c r="WO109" s="17"/>
      <c r="WP109" s="17"/>
      <c r="WQ109" s="17"/>
      <c r="WR109" s="17"/>
      <c r="WS109" s="17"/>
      <c r="WT109" s="17"/>
      <c r="WU109" s="17"/>
      <c r="WV109" s="17"/>
      <c r="WW109" s="17"/>
      <c r="WX109" s="17"/>
      <c r="WY109" s="17"/>
      <c r="WZ109" s="17"/>
      <c r="XA109" s="17"/>
      <c r="XB109" s="17"/>
      <c r="XC109" s="17"/>
      <c r="XD109" s="17"/>
      <c r="XE109" s="17"/>
      <c r="XF109" s="17"/>
      <c r="XG109" s="17"/>
      <c r="XH109" s="17"/>
      <c r="XI109" s="17"/>
      <c r="XJ109" s="17"/>
      <c r="XK109" s="17"/>
      <c r="XL109" s="17"/>
      <c r="XM109" s="17"/>
      <c r="XN109" s="17"/>
      <c r="XO109" s="17"/>
      <c r="XP109" s="17"/>
      <c r="XQ109" s="17"/>
      <c r="XR109" s="17"/>
      <c r="XS109" s="17"/>
      <c r="XT109" s="17"/>
      <c r="XU109" s="17"/>
      <c r="XV109" s="17"/>
      <c r="XW109" s="17"/>
      <c r="XX109" s="17"/>
      <c r="XY109" s="17"/>
      <c r="XZ109" s="17"/>
      <c r="YA109" s="17"/>
      <c r="YB109" s="17"/>
      <c r="YC109" s="17"/>
      <c r="YD109" s="17"/>
      <c r="YE109" s="17"/>
      <c r="YF109" s="17"/>
      <c r="YG109" s="17"/>
      <c r="YH109" s="17"/>
      <c r="YI109" s="17"/>
      <c r="YJ109" s="17"/>
      <c r="YK109" s="17"/>
      <c r="YL109" s="17"/>
      <c r="YM109" s="17"/>
      <c r="YN109" s="17"/>
      <c r="YO109" s="17"/>
      <c r="YP109" s="17"/>
      <c r="YQ109" s="17"/>
      <c r="YR109" s="17"/>
      <c r="YS109" s="17"/>
      <c r="YT109" s="17"/>
      <c r="YU109" s="17"/>
      <c r="YV109" s="17"/>
      <c r="YW109" s="17"/>
      <c r="YX109" s="17"/>
      <c r="YY109" s="17"/>
      <c r="YZ109" s="17"/>
      <c r="ZA109" s="17"/>
      <c r="ZB109" s="17"/>
      <c r="ZC109" s="17"/>
      <c r="ZD109" s="17"/>
      <c r="ZE109" s="17"/>
      <c r="ZF109" s="17"/>
      <c r="ZG109" s="17"/>
      <c r="ZH109" s="17"/>
      <c r="ZI109" s="17"/>
      <c r="ZJ109" s="17"/>
      <c r="ZK109" s="17"/>
      <c r="ZL109" s="17"/>
      <c r="ZM109" s="17"/>
      <c r="ZN109" s="17"/>
      <c r="ZO109" s="17"/>
      <c r="ZP109" s="17"/>
      <c r="ZQ109" s="17"/>
      <c r="ZR109" s="17"/>
      <c r="ZS109" s="17"/>
      <c r="ZT109" s="17"/>
      <c r="ZU109" s="17"/>
      <c r="ZV109" s="17"/>
      <c r="ZW109" s="17"/>
      <c r="ZX109" s="17"/>
      <c r="ZY109" s="17"/>
      <c r="ZZ109" s="17"/>
      <c r="AAA109" s="17"/>
      <c r="AAB109" s="17"/>
      <c r="AAC109" s="17"/>
      <c r="AAD109" s="17"/>
      <c r="AAE109" s="17"/>
      <c r="AAF109" s="17"/>
      <c r="AAG109" s="17"/>
      <c r="AAH109" s="17"/>
      <c r="AAI109" s="17"/>
      <c r="AAJ109" s="17"/>
      <c r="AAK109" s="17"/>
      <c r="AAL109" s="17"/>
      <c r="AAM109" s="17"/>
      <c r="AAN109" s="17"/>
      <c r="AAO109" s="17"/>
      <c r="AAP109" s="17"/>
      <c r="AAQ109" s="17"/>
      <c r="AAR109" s="17"/>
      <c r="AAS109" s="17"/>
      <c r="AAT109" s="17"/>
      <c r="AAU109" s="17"/>
      <c r="AAV109" s="17"/>
      <c r="AAW109" s="17"/>
      <c r="AAX109" s="17"/>
      <c r="AAY109" s="17"/>
      <c r="AAZ109" s="17"/>
      <c r="ABA109" s="17"/>
      <c r="ABB109" s="17"/>
      <c r="ABC109" s="17"/>
      <c r="ABD109" s="17"/>
      <c r="ABE109" s="17"/>
      <c r="ABF109" s="17"/>
      <c r="ABG109" s="17"/>
      <c r="ABH109" s="17"/>
      <c r="ABI109" s="17"/>
      <c r="ABJ109" s="17"/>
      <c r="ABK109" s="17"/>
      <c r="ABL109" s="17"/>
      <c r="ABM109" s="17"/>
      <c r="ABN109" s="17"/>
      <c r="ABO109" s="17"/>
      <c r="ABP109" s="17"/>
      <c r="ABQ109" s="17"/>
      <c r="ABR109" s="17"/>
      <c r="ABS109" s="17"/>
      <c r="ABT109" s="17"/>
      <c r="ABU109" s="17"/>
      <c r="ABV109" s="17"/>
      <c r="ABW109" s="17"/>
      <c r="ABX109" s="17"/>
      <c r="ABY109" s="17"/>
      <c r="ABZ109" s="17"/>
      <c r="ACA109" s="17"/>
      <c r="ACB109" s="17"/>
      <c r="ACC109" s="17"/>
      <c r="ACD109" s="17"/>
      <c r="ACE109" s="17"/>
      <c r="ACF109" s="17"/>
      <c r="ACG109" s="17"/>
      <c r="ACH109" s="17"/>
      <c r="ACI109" s="17"/>
      <c r="ACJ109" s="17"/>
      <c r="ACK109" s="17"/>
      <c r="ACL109" s="17"/>
      <c r="ACM109" s="17"/>
      <c r="ACN109" s="17"/>
      <c r="ACO109" s="17"/>
      <c r="ACP109" s="17"/>
      <c r="ACQ109" s="17"/>
      <c r="ACR109" s="17"/>
      <c r="ACS109" s="17"/>
      <c r="ACT109" s="17"/>
      <c r="ACU109" s="17"/>
      <c r="ACV109" s="17"/>
      <c r="ACW109" s="17"/>
      <c r="ACX109" s="17"/>
      <c r="ACY109" s="17"/>
      <c r="ACZ109" s="17"/>
      <c r="ADA109" s="17"/>
      <c r="ADB109" s="17"/>
      <c r="ADC109" s="17"/>
      <c r="ADD109" s="17"/>
      <c r="ADE109" s="17"/>
      <c r="ADF109" s="17"/>
      <c r="ADG109" s="17"/>
      <c r="ADH109" s="17"/>
      <c r="ADI109" s="17"/>
      <c r="ADJ109" s="17"/>
      <c r="ADK109" s="17"/>
      <c r="ADL109" s="17"/>
      <c r="ADM109" s="17"/>
      <c r="ADN109" s="17"/>
      <c r="ADO109" s="17"/>
      <c r="ADP109" s="17"/>
      <c r="ADQ109" s="17"/>
      <c r="ADR109" s="17"/>
      <c r="ADS109" s="17"/>
      <c r="ADT109" s="17"/>
      <c r="ADU109" s="17"/>
      <c r="ADV109" s="17"/>
      <c r="ADW109" s="17"/>
      <c r="ADX109" s="17"/>
      <c r="ADY109" s="17"/>
      <c r="ADZ109" s="17"/>
      <c r="AEA109" s="17"/>
      <c r="AEB109" s="17"/>
      <c r="AEC109" s="17"/>
      <c r="AED109" s="17"/>
      <c r="AEE109" s="17"/>
      <c r="AEF109" s="17"/>
      <c r="AEG109" s="17"/>
      <c r="AEH109" s="17"/>
      <c r="AEI109" s="17"/>
      <c r="AEJ109" s="17"/>
      <c r="AEK109" s="17"/>
      <c r="AEL109" s="17"/>
      <c r="AEM109" s="17"/>
      <c r="AEN109" s="17"/>
      <c r="AEO109" s="17"/>
      <c r="AEP109" s="17"/>
      <c r="AEQ109" s="17"/>
      <c r="AER109" s="17"/>
      <c r="AES109" s="17"/>
      <c r="AET109" s="17"/>
      <c r="AEU109" s="17"/>
      <c r="AEV109" s="17"/>
      <c r="AEW109" s="17"/>
      <c r="AEX109" s="17"/>
      <c r="AEY109" s="17"/>
      <c r="AEZ109" s="17"/>
      <c r="AFA109" s="17"/>
      <c r="AFB109" s="17"/>
      <c r="AFC109" s="17"/>
      <c r="AFD109" s="17"/>
      <c r="AFE109" s="17"/>
      <c r="AFF109" s="17"/>
      <c r="AFG109" s="17"/>
      <c r="AFH109" s="17"/>
      <c r="AFI109" s="17"/>
      <c r="AFJ109" s="17"/>
      <c r="AFK109" s="17"/>
      <c r="AFL109" s="17"/>
      <c r="AFM109" s="17"/>
      <c r="AFN109" s="17"/>
      <c r="AFO109" s="17"/>
      <c r="AFP109" s="17"/>
      <c r="AFQ109" s="17"/>
      <c r="AFR109" s="17"/>
      <c r="AFS109" s="17"/>
      <c r="AFT109" s="17"/>
      <c r="AFU109" s="17"/>
      <c r="AFV109" s="17"/>
      <c r="AFW109" s="17"/>
      <c r="AFX109" s="17"/>
      <c r="AFY109" s="17"/>
      <c r="AFZ109" s="17"/>
      <c r="AGA109" s="17"/>
      <c r="AGB109" s="17"/>
      <c r="AGC109" s="17"/>
      <c r="AGD109" s="17"/>
      <c r="AGE109" s="17"/>
      <c r="AGF109" s="17"/>
      <c r="AGG109" s="17"/>
      <c r="AGH109" s="17"/>
      <c r="AGI109" s="17"/>
      <c r="AGJ109" s="17"/>
      <c r="AGK109" s="17"/>
      <c r="AGL109" s="17"/>
      <c r="AGM109" s="17"/>
      <c r="AGN109" s="17"/>
      <c r="AGO109" s="17"/>
      <c r="AGP109" s="17"/>
      <c r="AGQ109" s="17"/>
      <c r="AGR109" s="17"/>
      <c r="AGS109" s="17"/>
      <c r="AGT109" s="17"/>
      <c r="AGU109" s="17"/>
      <c r="AGV109" s="17"/>
      <c r="AGW109" s="17"/>
      <c r="AGX109" s="17"/>
      <c r="AGY109" s="17"/>
      <c r="AGZ109" s="17"/>
      <c r="AHA109" s="17"/>
      <c r="AHB109" s="17"/>
      <c r="AHC109" s="17"/>
      <c r="AHD109" s="17"/>
      <c r="AHE109" s="17"/>
      <c r="AHF109" s="17"/>
      <c r="AHG109" s="17"/>
      <c r="AHH109" s="17"/>
      <c r="AHI109" s="17"/>
      <c r="AHJ109" s="17"/>
      <c r="AHK109" s="17"/>
      <c r="AHL109" s="17"/>
      <c r="AHM109" s="17"/>
      <c r="AHN109" s="17"/>
      <c r="AHO109" s="17"/>
      <c r="AHP109" s="17"/>
      <c r="AHQ109" s="17"/>
      <c r="AHR109" s="17"/>
      <c r="AHS109" s="17"/>
      <c r="AHT109" s="17"/>
      <c r="AHU109" s="17"/>
      <c r="AHV109" s="17"/>
      <c r="AHW109" s="17"/>
      <c r="AHX109" s="17"/>
      <c r="AHY109" s="17"/>
      <c r="AHZ109" s="17"/>
      <c r="AIA109" s="17"/>
      <c r="AIB109" s="17"/>
      <c r="AIC109" s="17"/>
      <c r="AID109" s="17"/>
      <c r="AIE109" s="17"/>
      <c r="AIF109" s="17"/>
      <c r="AIG109" s="17"/>
      <c r="AIH109" s="17"/>
      <c r="AII109" s="17"/>
      <c r="AIJ109" s="17"/>
      <c r="AIK109" s="17"/>
      <c r="AIL109" s="17"/>
      <c r="AIM109" s="17"/>
      <c r="AIN109" s="17"/>
      <c r="AIO109" s="17"/>
      <c r="AIP109" s="17"/>
      <c r="AIQ109" s="17"/>
      <c r="AIR109" s="17"/>
      <c r="AIS109" s="17"/>
      <c r="AIT109" s="17"/>
      <c r="AIU109" s="17"/>
      <c r="AIV109" s="17"/>
      <c r="AIW109" s="17"/>
      <c r="AIX109" s="17"/>
      <c r="AIY109" s="17"/>
      <c r="AIZ109" s="17"/>
      <c r="AJA109" s="17"/>
      <c r="AJB109" s="17"/>
      <c r="AJC109" s="17"/>
      <c r="AJD109" s="17"/>
      <c r="AJE109" s="17"/>
      <c r="AJF109" s="17"/>
      <c r="AJG109" s="17"/>
      <c r="AJH109" s="17"/>
      <c r="AJI109" s="17"/>
      <c r="AJJ109" s="17"/>
      <c r="AJK109" s="17"/>
      <c r="AJL109" s="17"/>
      <c r="AJM109" s="17"/>
      <c r="AJN109" s="17"/>
      <c r="AJO109" s="17"/>
      <c r="AJP109" s="17"/>
      <c r="AJQ109" s="17"/>
      <c r="AJR109" s="17"/>
      <c r="AJS109" s="17"/>
      <c r="AJT109" s="17"/>
      <c r="AJU109" s="17"/>
      <c r="AJV109" s="17"/>
      <c r="AJW109" s="17"/>
      <c r="AJX109" s="17"/>
      <c r="AJY109" s="17"/>
      <c r="AJZ109" s="17"/>
      <c r="AKA109" s="17"/>
      <c r="AKB109" s="17"/>
      <c r="AKC109" s="17"/>
      <c r="AKD109" s="17"/>
      <c r="AKE109" s="17"/>
      <c r="AKF109" s="17"/>
      <c r="AKG109" s="17"/>
      <c r="AKH109" s="17"/>
      <c r="AKI109" s="17"/>
      <c r="AKJ109" s="17"/>
      <c r="AKK109" s="17"/>
      <c r="AKL109" s="17"/>
      <c r="AKM109" s="17"/>
      <c r="AKN109" s="17"/>
      <c r="AKO109" s="17"/>
      <c r="AKP109" s="17"/>
      <c r="AKQ109" s="17"/>
      <c r="AKR109" s="17"/>
      <c r="AKS109" s="17"/>
      <c r="AKT109" s="17"/>
      <c r="AKU109" s="17"/>
      <c r="AKV109" s="17"/>
      <c r="AKW109" s="17"/>
      <c r="AKX109" s="17"/>
      <c r="AKY109" s="17"/>
      <c r="AKZ109" s="17"/>
      <c r="ALA109" s="17"/>
      <c r="ALB109" s="17"/>
      <c r="ALC109" s="17"/>
      <c r="ALD109" s="17"/>
      <c r="ALE109" s="17"/>
      <c r="ALF109" s="17"/>
      <c r="ALG109" s="17"/>
      <c r="ALH109" s="17"/>
      <c r="ALI109" s="17"/>
      <c r="ALJ109" s="17"/>
      <c r="ALK109" s="17"/>
      <c r="ALL109" s="17"/>
      <c r="ALM109" s="17"/>
      <c r="ALN109" s="17"/>
      <c r="ALO109" s="17"/>
      <c r="ALP109" s="17"/>
      <c r="ALQ109" s="17"/>
      <c r="ALR109" s="17"/>
      <c r="ALS109" s="17"/>
      <c r="ALT109" s="17"/>
      <c r="ALU109" s="17"/>
      <c r="ALV109" s="17"/>
      <c r="ALW109" s="17"/>
      <c r="ALX109" s="17"/>
      <c r="ALY109" s="17"/>
      <c r="ALZ109" s="17"/>
      <c r="AMA109" s="17"/>
      <c r="AMB109" s="17"/>
      <c r="AMC109" s="17"/>
      <c r="AMD109" s="17"/>
      <c r="AME109" s="17"/>
      <c r="AMF109" s="17"/>
      <c r="AMG109" s="17"/>
    </row>
    <row r="110" spans="1:1021" ht="15.75" customHeight="1">
      <c r="A110" s="17"/>
      <c r="B110" s="343" t="s">
        <v>317</v>
      </c>
      <c r="C110" s="344"/>
      <c r="D110" s="344"/>
      <c r="E110" s="344"/>
      <c r="F110" s="344"/>
      <c r="G110" s="344"/>
      <c r="H110" s="344"/>
      <c r="I110" s="344"/>
      <c r="J110" s="344"/>
      <c r="K110" s="344"/>
      <c r="L110" s="36">
        <f>SUM(K107:K109)</f>
        <v>68.884999999999991</v>
      </c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  <c r="IE110" s="17"/>
      <c r="IF110" s="17"/>
      <c r="IG110" s="17"/>
      <c r="IH110" s="17"/>
      <c r="II110" s="17"/>
      <c r="IJ110" s="17"/>
      <c r="IK110" s="17"/>
      <c r="IL110" s="17"/>
      <c r="IM110" s="17"/>
      <c r="IN110" s="17"/>
      <c r="IO110" s="17"/>
      <c r="IP110" s="17"/>
      <c r="IQ110" s="17"/>
      <c r="IR110" s="17"/>
      <c r="IS110" s="17"/>
      <c r="IT110" s="17"/>
      <c r="IU110" s="17"/>
      <c r="IV110" s="17"/>
      <c r="IW110" s="17"/>
      <c r="IX110" s="17"/>
      <c r="IY110" s="17"/>
      <c r="IZ110" s="17"/>
      <c r="JA110" s="17"/>
      <c r="JB110" s="17"/>
      <c r="JC110" s="17"/>
      <c r="JD110" s="17"/>
      <c r="JE110" s="17"/>
      <c r="JF110" s="17"/>
      <c r="JG110" s="17"/>
      <c r="JH110" s="17"/>
      <c r="JI110" s="17"/>
      <c r="JJ110" s="17"/>
      <c r="JK110" s="17"/>
      <c r="JL110" s="17"/>
      <c r="JM110" s="17"/>
      <c r="JN110" s="17"/>
      <c r="JO110" s="17"/>
      <c r="JP110" s="17"/>
      <c r="JQ110" s="17"/>
      <c r="JR110" s="17"/>
      <c r="JS110" s="17"/>
      <c r="JT110" s="17"/>
      <c r="JU110" s="17"/>
      <c r="JV110" s="17"/>
      <c r="JW110" s="17"/>
      <c r="JX110" s="17"/>
      <c r="JY110" s="17"/>
      <c r="JZ110" s="17"/>
      <c r="KA110" s="17"/>
      <c r="KB110" s="17"/>
      <c r="KC110" s="17"/>
      <c r="KD110" s="17"/>
      <c r="KE110" s="17"/>
      <c r="KF110" s="17"/>
      <c r="KG110" s="17"/>
      <c r="KH110" s="17"/>
      <c r="KI110" s="17"/>
      <c r="KJ110" s="17"/>
      <c r="KK110" s="17"/>
      <c r="KL110" s="17"/>
      <c r="KM110" s="17"/>
      <c r="KN110" s="17"/>
      <c r="KO110" s="17"/>
      <c r="KP110" s="17"/>
      <c r="KQ110" s="17"/>
      <c r="KR110" s="17"/>
      <c r="KS110" s="17"/>
      <c r="KT110" s="17"/>
      <c r="KU110" s="17"/>
      <c r="KV110" s="17"/>
      <c r="KW110" s="17"/>
      <c r="KX110" s="17"/>
      <c r="KY110" s="17"/>
      <c r="KZ110" s="17"/>
      <c r="LA110" s="17"/>
      <c r="LB110" s="17"/>
      <c r="LC110" s="17"/>
      <c r="LD110" s="17"/>
      <c r="LE110" s="17"/>
      <c r="LF110" s="17"/>
      <c r="LG110" s="17"/>
      <c r="LH110" s="17"/>
      <c r="LI110" s="17"/>
      <c r="LJ110" s="17"/>
      <c r="LK110" s="17"/>
      <c r="LL110" s="17"/>
      <c r="LM110" s="17"/>
      <c r="LN110" s="17"/>
      <c r="LO110" s="17"/>
      <c r="LP110" s="17"/>
      <c r="LQ110" s="17"/>
      <c r="LR110" s="17"/>
      <c r="LS110" s="17"/>
      <c r="LT110" s="17"/>
      <c r="LU110" s="17"/>
      <c r="LV110" s="17"/>
      <c r="LW110" s="17"/>
      <c r="LX110" s="17"/>
      <c r="LY110" s="17"/>
      <c r="LZ110" s="17"/>
      <c r="MA110" s="17"/>
      <c r="MB110" s="17"/>
      <c r="MC110" s="17"/>
      <c r="MD110" s="17"/>
      <c r="ME110" s="17"/>
      <c r="MF110" s="17"/>
      <c r="MG110" s="17"/>
      <c r="MH110" s="17"/>
      <c r="MI110" s="17"/>
      <c r="MJ110" s="17"/>
      <c r="MK110" s="17"/>
      <c r="ML110" s="17"/>
      <c r="MM110" s="17"/>
      <c r="MN110" s="17"/>
      <c r="MO110" s="17"/>
      <c r="MP110" s="17"/>
      <c r="MQ110" s="17"/>
      <c r="MR110" s="17"/>
      <c r="MS110" s="17"/>
      <c r="MT110" s="17"/>
      <c r="MU110" s="17"/>
      <c r="MV110" s="17"/>
      <c r="MW110" s="17"/>
      <c r="MX110" s="17"/>
      <c r="MY110" s="17"/>
      <c r="MZ110" s="17"/>
      <c r="NA110" s="17"/>
      <c r="NB110" s="17"/>
      <c r="NC110" s="17"/>
      <c r="ND110" s="17"/>
      <c r="NE110" s="17"/>
      <c r="NF110" s="17"/>
      <c r="NG110" s="17"/>
      <c r="NH110" s="17"/>
      <c r="NI110" s="17"/>
      <c r="NJ110" s="17"/>
      <c r="NK110" s="17"/>
      <c r="NL110" s="17"/>
      <c r="NM110" s="17"/>
      <c r="NN110" s="17"/>
      <c r="NO110" s="17"/>
      <c r="NP110" s="17"/>
      <c r="NQ110" s="17"/>
      <c r="NR110" s="17"/>
      <c r="NS110" s="17"/>
      <c r="NT110" s="17"/>
      <c r="NU110" s="17"/>
      <c r="NV110" s="17"/>
      <c r="NW110" s="17"/>
      <c r="NX110" s="17"/>
      <c r="NY110" s="17"/>
      <c r="NZ110" s="17"/>
      <c r="OA110" s="17"/>
      <c r="OB110" s="17"/>
      <c r="OC110" s="17"/>
      <c r="OD110" s="17"/>
      <c r="OE110" s="17"/>
      <c r="OF110" s="17"/>
      <c r="OG110" s="17"/>
      <c r="OH110" s="17"/>
      <c r="OI110" s="17"/>
      <c r="OJ110" s="17"/>
      <c r="OK110" s="17"/>
      <c r="OL110" s="17"/>
      <c r="OM110" s="17"/>
      <c r="ON110" s="17"/>
      <c r="OO110" s="17"/>
      <c r="OP110" s="17"/>
      <c r="OQ110" s="17"/>
      <c r="OR110" s="17"/>
      <c r="OS110" s="17"/>
      <c r="OT110" s="17"/>
      <c r="OU110" s="17"/>
      <c r="OV110" s="17"/>
      <c r="OW110" s="17"/>
      <c r="OX110" s="17"/>
      <c r="OY110" s="17"/>
      <c r="OZ110" s="17"/>
      <c r="PA110" s="17"/>
      <c r="PB110" s="17"/>
      <c r="PC110" s="17"/>
      <c r="PD110" s="17"/>
      <c r="PE110" s="17"/>
      <c r="PF110" s="17"/>
      <c r="PG110" s="17"/>
      <c r="PH110" s="17"/>
      <c r="PI110" s="17"/>
      <c r="PJ110" s="17"/>
      <c r="PK110" s="17"/>
      <c r="PL110" s="17"/>
      <c r="PM110" s="17"/>
      <c r="PN110" s="17"/>
      <c r="PO110" s="17"/>
      <c r="PP110" s="17"/>
      <c r="PQ110" s="17"/>
      <c r="PR110" s="17"/>
      <c r="PS110" s="17"/>
      <c r="PT110" s="17"/>
      <c r="PU110" s="17"/>
      <c r="PV110" s="17"/>
      <c r="PW110" s="17"/>
      <c r="PX110" s="17"/>
      <c r="PY110" s="17"/>
      <c r="PZ110" s="17"/>
      <c r="QA110" s="17"/>
      <c r="QB110" s="17"/>
      <c r="QC110" s="17"/>
      <c r="QD110" s="17"/>
      <c r="QE110" s="17"/>
      <c r="QF110" s="17"/>
      <c r="QG110" s="17"/>
      <c r="QH110" s="17"/>
      <c r="QI110" s="17"/>
      <c r="QJ110" s="17"/>
      <c r="QK110" s="17"/>
      <c r="QL110" s="17"/>
      <c r="QM110" s="17"/>
      <c r="QN110" s="17"/>
      <c r="QO110" s="17"/>
      <c r="QP110" s="17"/>
      <c r="QQ110" s="17"/>
      <c r="QR110" s="17"/>
      <c r="QS110" s="17"/>
      <c r="QT110" s="17"/>
      <c r="QU110" s="17"/>
      <c r="QV110" s="17"/>
      <c r="QW110" s="17"/>
      <c r="QX110" s="17"/>
      <c r="QY110" s="17"/>
      <c r="QZ110" s="17"/>
      <c r="RA110" s="17"/>
      <c r="RB110" s="17"/>
      <c r="RC110" s="17"/>
      <c r="RD110" s="17"/>
      <c r="RE110" s="17"/>
      <c r="RF110" s="17"/>
      <c r="RG110" s="17"/>
      <c r="RH110" s="17"/>
      <c r="RI110" s="17"/>
      <c r="RJ110" s="17"/>
      <c r="RK110" s="17"/>
      <c r="RL110" s="17"/>
      <c r="RM110" s="17"/>
      <c r="RN110" s="17"/>
      <c r="RO110" s="17"/>
      <c r="RP110" s="17"/>
      <c r="RQ110" s="17"/>
      <c r="RR110" s="17"/>
      <c r="RS110" s="17"/>
      <c r="RT110" s="17"/>
      <c r="RU110" s="17"/>
      <c r="RV110" s="17"/>
      <c r="RW110" s="17"/>
      <c r="RX110" s="17"/>
      <c r="RY110" s="17"/>
      <c r="RZ110" s="17"/>
      <c r="SA110" s="17"/>
      <c r="SB110" s="17"/>
      <c r="SC110" s="17"/>
      <c r="SD110" s="17"/>
      <c r="SE110" s="17"/>
      <c r="SF110" s="17"/>
      <c r="SG110" s="17"/>
      <c r="SH110" s="17"/>
      <c r="SI110" s="17"/>
      <c r="SJ110" s="17"/>
      <c r="SK110" s="17"/>
      <c r="SL110" s="17"/>
      <c r="SM110" s="17"/>
      <c r="SN110" s="17"/>
      <c r="SO110" s="17"/>
      <c r="SP110" s="17"/>
      <c r="SQ110" s="17"/>
      <c r="SR110" s="17"/>
      <c r="SS110" s="17"/>
      <c r="ST110" s="17"/>
      <c r="SU110" s="17"/>
      <c r="SV110" s="17"/>
      <c r="SW110" s="17"/>
      <c r="SX110" s="17"/>
      <c r="SY110" s="17"/>
      <c r="SZ110" s="17"/>
      <c r="TA110" s="17"/>
      <c r="TB110" s="17"/>
      <c r="TC110" s="17"/>
      <c r="TD110" s="17"/>
      <c r="TE110" s="17"/>
      <c r="TF110" s="17"/>
      <c r="TG110" s="17"/>
      <c r="TH110" s="17"/>
      <c r="TI110" s="17"/>
      <c r="TJ110" s="17"/>
      <c r="TK110" s="17"/>
      <c r="TL110" s="17"/>
      <c r="TM110" s="17"/>
      <c r="TN110" s="17"/>
      <c r="TO110" s="17"/>
      <c r="TP110" s="17"/>
      <c r="TQ110" s="17"/>
      <c r="TR110" s="17"/>
      <c r="TS110" s="17"/>
      <c r="TT110" s="17"/>
      <c r="TU110" s="17"/>
      <c r="TV110" s="17"/>
      <c r="TW110" s="17"/>
      <c r="TX110" s="17"/>
      <c r="TY110" s="17"/>
      <c r="TZ110" s="17"/>
      <c r="UA110" s="17"/>
      <c r="UB110" s="17"/>
      <c r="UC110" s="17"/>
      <c r="UD110" s="17"/>
      <c r="UE110" s="17"/>
      <c r="UF110" s="17"/>
      <c r="UG110" s="17"/>
      <c r="UH110" s="17"/>
      <c r="UI110" s="17"/>
      <c r="UJ110" s="17"/>
      <c r="UK110" s="17"/>
      <c r="UL110" s="17"/>
      <c r="UM110" s="17"/>
      <c r="UN110" s="17"/>
      <c r="UO110" s="17"/>
      <c r="UP110" s="17"/>
      <c r="UQ110" s="17"/>
      <c r="UR110" s="17"/>
      <c r="US110" s="17"/>
      <c r="UT110" s="17"/>
      <c r="UU110" s="17"/>
      <c r="UV110" s="17"/>
      <c r="UW110" s="17"/>
      <c r="UX110" s="17"/>
      <c r="UY110" s="17"/>
      <c r="UZ110" s="17"/>
      <c r="VA110" s="17"/>
      <c r="VB110" s="17"/>
      <c r="VC110" s="17"/>
      <c r="VD110" s="17"/>
      <c r="VE110" s="17"/>
      <c r="VF110" s="17"/>
      <c r="VG110" s="17"/>
      <c r="VH110" s="17"/>
      <c r="VI110" s="17"/>
      <c r="VJ110" s="17"/>
      <c r="VK110" s="17"/>
      <c r="VL110" s="17"/>
      <c r="VM110" s="17"/>
      <c r="VN110" s="17"/>
      <c r="VO110" s="17"/>
      <c r="VP110" s="17"/>
      <c r="VQ110" s="17"/>
      <c r="VR110" s="17"/>
      <c r="VS110" s="17"/>
      <c r="VT110" s="17"/>
      <c r="VU110" s="17"/>
      <c r="VV110" s="17"/>
      <c r="VW110" s="17"/>
      <c r="VX110" s="17"/>
      <c r="VY110" s="17"/>
      <c r="VZ110" s="17"/>
      <c r="WA110" s="17"/>
      <c r="WB110" s="17"/>
      <c r="WC110" s="17"/>
      <c r="WD110" s="17"/>
      <c r="WE110" s="17"/>
      <c r="WF110" s="17"/>
      <c r="WG110" s="17"/>
      <c r="WH110" s="17"/>
      <c r="WI110" s="17"/>
      <c r="WJ110" s="17"/>
      <c r="WK110" s="17"/>
      <c r="WL110" s="17"/>
      <c r="WM110" s="17"/>
      <c r="WN110" s="17"/>
      <c r="WO110" s="17"/>
      <c r="WP110" s="17"/>
      <c r="WQ110" s="17"/>
      <c r="WR110" s="17"/>
      <c r="WS110" s="17"/>
      <c r="WT110" s="17"/>
      <c r="WU110" s="17"/>
      <c r="WV110" s="17"/>
      <c r="WW110" s="17"/>
      <c r="WX110" s="17"/>
      <c r="WY110" s="17"/>
      <c r="WZ110" s="17"/>
      <c r="XA110" s="17"/>
      <c r="XB110" s="17"/>
      <c r="XC110" s="17"/>
      <c r="XD110" s="17"/>
      <c r="XE110" s="17"/>
      <c r="XF110" s="17"/>
      <c r="XG110" s="17"/>
      <c r="XH110" s="17"/>
      <c r="XI110" s="17"/>
      <c r="XJ110" s="17"/>
      <c r="XK110" s="17"/>
      <c r="XL110" s="17"/>
      <c r="XM110" s="17"/>
      <c r="XN110" s="17"/>
      <c r="XO110" s="17"/>
      <c r="XP110" s="17"/>
      <c r="XQ110" s="17"/>
      <c r="XR110" s="17"/>
      <c r="XS110" s="17"/>
      <c r="XT110" s="17"/>
      <c r="XU110" s="17"/>
      <c r="XV110" s="17"/>
      <c r="XW110" s="17"/>
      <c r="XX110" s="17"/>
      <c r="XY110" s="17"/>
      <c r="XZ110" s="17"/>
      <c r="YA110" s="17"/>
      <c r="YB110" s="17"/>
      <c r="YC110" s="17"/>
      <c r="YD110" s="17"/>
      <c r="YE110" s="17"/>
      <c r="YF110" s="17"/>
      <c r="YG110" s="17"/>
      <c r="YH110" s="17"/>
      <c r="YI110" s="17"/>
      <c r="YJ110" s="17"/>
      <c r="YK110" s="17"/>
      <c r="YL110" s="17"/>
      <c r="YM110" s="17"/>
      <c r="YN110" s="17"/>
      <c r="YO110" s="17"/>
      <c r="YP110" s="17"/>
      <c r="YQ110" s="17"/>
      <c r="YR110" s="17"/>
      <c r="YS110" s="17"/>
      <c r="YT110" s="17"/>
      <c r="YU110" s="17"/>
      <c r="YV110" s="17"/>
      <c r="YW110" s="17"/>
      <c r="YX110" s="17"/>
      <c r="YY110" s="17"/>
      <c r="YZ110" s="17"/>
      <c r="ZA110" s="17"/>
      <c r="ZB110" s="17"/>
      <c r="ZC110" s="17"/>
      <c r="ZD110" s="17"/>
      <c r="ZE110" s="17"/>
      <c r="ZF110" s="17"/>
      <c r="ZG110" s="17"/>
      <c r="ZH110" s="17"/>
      <c r="ZI110" s="17"/>
      <c r="ZJ110" s="17"/>
      <c r="ZK110" s="17"/>
      <c r="ZL110" s="17"/>
      <c r="ZM110" s="17"/>
      <c r="ZN110" s="17"/>
      <c r="ZO110" s="17"/>
      <c r="ZP110" s="17"/>
      <c r="ZQ110" s="17"/>
      <c r="ZR110" s="17"/>
      <c r="ZS110" s="17"/>
      <c r="ZT110" s="17"/>
      <c r="ZU110" s="17"/>
      <c r="ZV110" s="17"/>
      <c r="ZW110" s="17"/>
      <c r="ZX110" s="17"/>
      <c r="ZY110" s="17"/>
      <c r="ZZ110" s="17"/>
      <c r="AAA110" s="17"/>
      <c r="AAB110" s="17"/>
      <c r="AAC110" s="17"/>
      <c r="AAD110" s="17"/>
      <c r="AAE110" s="17"/>
      <c r="AAF110" s="17"/>
      <c r="AAG110" s="17"/>
      <c r="AAH110" s="17"/>
      <c r="AAI110" s="17"/>
      <c r="AAJ110" s="17"/>
      <c r="AAK110" s="17"/>
      <c r="AAL110" s="17"/>
      <c r="AAM110" s="17"/>
      <c r="AAN110" s="17"/>
      <c r="AAO110" s="17"/>
      <c r="AAP110" s="17"/>
      <c r="AAQ110" s="17"/>
      <c r="AAR110" s="17"/>
      <c r="AAS110" s="17"/>
      <c r="AAT110" s="17"/>
      <c r="AAU110" s="17"/>
      <c r="AAV110" s="17"/>
      <c r="AAW110" s="17"/>
      <c r="AAX110" s="17"/>
      <c r="AAY110" s="17"/>
      <c r="AAZ110" s="17"/>
      <c r="ABA110" s="17"/>
      <c r="ABB110" s="17"/>
      <c r="ABC110" s="17"/>
      <c r="ABD110" s="17"/>
      <c r="ABE110" s="17"/>
      <c r="ABF110" s="17"/>
      <c r="ABG110" s="17"/>
      <c r="ABH110" s="17"/>
      <c r="ABI110" s="17"/>
      <c r="ABJ110" s="17"/>
      <c r="ABK110" s="17"/>
      <c r="ABL110" s="17"/>
      <c r="ABM110" s="17"/>
      <c r="ABN110" s="17"/>
      <c r="ABO110" s="17"/>
      <c r="ABP110" s="17"/>
      <c r="ABQ110" s="17"/>
      <c r="ABR110" s="17"/>
      <c r="ABS110" s="17"/>
      <c r="ABT110" s="17"/>
      <c r="ABU110" s="17"/>
      <c r="ABV110" s="17"/>
      <c r="ABW110" s="17"/>
      <c r="ABX110" s="17"/>
      <c r="ABY110" s="17"/>
      <c r="ABZ110" s="17"/>
      <c r="ACA110" s="17"/>
      <c r="ACB110" s="17"/>
      <c r="ACC110" s="17"/>
      <c r="ACD110" s="17"/>
      <c r="ACE110" s="17"/>
      <c r="ACF110" s="17"/>
      <c r="ACG110" s="17"/>
      <c r="ACH110" s="17"/>
      <c r="ACI110" s="17"/>
      <c r="ACJ110" s="17"/>
      <c r="ACK110" s="17"/>
      <c r="ACL110" s="17"/>
      <c r="ACM110" s="17"/>
      <c r="ACN110" s="17"/>
      <c r="ACO110" s="17"/>
      <c r="ACP110" s="17"/>
      <c r="ACQ110" s="17"/>
      <c r="ACR110" s="17"/>
      <c r="ACS110" s="17"/>
      <c r="ACT110" s="17"/>
      <c r="ACU110" s="17"/>
      <c r="ACV110" s="17"/>
      <c r="ACW110" s="17"/>
      <c r="ACX110" s="17"/>
      <c r="ACY110" s="17"/>
      <c r="ACZ110" s="17"/>
      <c r="ADA110" s="17"/>
      <c r="ADB110" s="17"/>
      <c r="ADC110" s="17"/>
      <c r="ADD110" s="17"/>
      <c r="ADE110" s="17"/>
      <c r="ADF110" s="17"/>
      <c r="ADG110" s="17"/>
      <c r="ADH110" s="17"/>
      <c r="ADI110" s="17"/>
      <c r="ADJ110" s="17"/>
      <c r="ADK110" s="17"/>
      <c r="ADL110" s="17"/>
      <c r="ADM110" s="17"/>
      <c r="ADN110" s="17"/>
      <c r="ADO110" s="17"/>
      <c r="ADP110" s="17"/>
      <c r="ADQ110" s="17"/>
      <c r="ADR110" s="17"/>
      <c r="ADS110" s="17"/>
      <c r="ADT110" s="17"/>
      <c r="ADU110" s="17"/>
      <c r="ADV110" s="17"/>
      <c r="ADW110" s="17"/>
      <c r="ADX110" s="17"/>
      <c r="ADY110" s="17"/>
      <c r="ADZ110" s="17"/>
      <c r="AEA110" s="17"/>
      <c r="AEB110" s="17"/>
      <c r="AEC110" s="17"/>
      <c r="AED110" s="17"/>
      <c r="AEE110" s="17"/>
      <c r="AEF110" s="17"/>
      <c r="AEG110" s="17"/>
      <c r="AEH110" s="17"/>
      <c r="AEI110" s="17"/>
      <c r="AEJ110" s="17"/>
      <c r="AEK110" s="17"/>
      <c r="AEL110" s="17"/>
      <c r="AEM110" s="17"/>
      <c r="AEN110" s="17"/>
      <c r="AEO110" s="17"/>
      <c r="AEP110" s="17"/>
      <c r="AEQ110" s="17"/>
      <c r="AER110" s="17"/>
      <c r="AES110" s="17"/>
      <c r="AET110" s="17"/>
      <c r="AEU110" s="17"/>
      <c r="AEV110" s="17"/>
      <c r="AEW110" s="17"/>
      <c r="AEX110" s="17"/>
      <c r="AEY110" s="17"/>
      <c r="AEZ110" s="17"/>
      <c r="AFA110" s="17"/>
      <c r="AFB110" s="17"/>
      <c r="AFC110" s="17"/>
      <c r="AFD110" s="17"/>
      <c r="AFE110" s="17"/>
      <c r="AFF110" s="17"/>
      <c r="AFG110" s="17"/>
      <c r="AFH110" s="17"/>
      <c r="AFI110" s="17"/>
      <c r="AFJ110" s="17"/>
      <c r="AFK110" s="17"/>
      <c r="AFL110" s="17"/>
      <c r="AFM110" s="17"/>
      <c r="AFN110" s="17"/>
      <c r="AFO110" s="17"/>
      <c r="AFP110" s="17"/>
      <c r="AFQ110" s="17"/>
      <c r="AFR110" s="17"/>
      <c r="AFS110" s="17"/>
      <c r="AFT110" s="17"/>
      <c r="AFU110" s="17"/>
      <c r="AFV110" s="17"/>
      <c r="AFW110" s="17"/>
      <c r="AFX110" s="17"/>
      <c r="AFY110" s="17"/>
      <c r="AFZ110" s="17"/>
      <c r="AGA110" s="17"/>
      <c r="AGB110" s="17"/>
      <c r="AGC110" s="17"/>
      <c r="AGD110" s="17"/>
      <c r="AGE110" s="17"/>
      <c r="AGF110" s="17"/>
      <c r="AGG110" s="17"/>
      <c r="AGH110" s="17"/>
      <c r="AGI110" s="17"/>
      <c r="AGJ110" s="17"/>
      <c r="AGK110" s="17"/>
      <c r="AGL110" s="17"/>
      <c r="AGM110" s="17"/>
      <c r="AGN110" s="17"/>
      <c r="AGO110" s="17"/>
      <c r="AGP110" s="17"/>
      <c r="AGQ110" s="17"/>
      <c r="AGR110" s="17"/>
      <c r="AGS110" s="17"/>
      <c r="AGT110" s="17"/>
      <c r="AGU110" s="17"/>
      <c r="AGV110" s="17"/>
      <c r="AGW110" s="17"/>
      <c r="AGX110" s="17"/>
      <c r="AGY110" s="17"/>
      <c r="AGZ110" s="17"/>
      <c r="AHA110" s="17"/>
      <c r="AHB110" s="17"/>
      <c r="AHC110" s="17"/>
      <c r="AHD110" s="17"/>
      <c r="AHE110" s="17"/>
      <c r="AHF110" s="17"/>
      <c r="AHG110" s="17"/>
      <c r="AHH110" s="17"/>
      <c r="AHI110" s="17"/>
      <c r="AHJ110" s="17"/>
      <c r="AHK110" s="17"/>
      <c r="AHL110" s="17"/>
      <c r="AHM110" s="17"/>
      <c r="AHN110" s="17"/>
      <c r="AHO110" s="17"/>
      <c r="AHP110" s="17"/>
      <c r="AHQ110" s="17"/>
      <c r="AHR110" s="17"/>
      <c r="AHS110" s="17"/>
      <c r="AHT110" s="17"/>
      <c r="AHU110" s="17"/>
      <c r="AHV110" s="17"/>
      <c r="AHW110" s="17"/>
      <c r="AHX110" s="17"/>
      <c r="AHY110" s="17"/>
      <c r="AHZ110" s="17"/>
      <c r="AIA110" s="17"/>
      <c r="AIB110" s="17"/>
      <c r="AIC110" s="17"/>
      <c r="AID110" s="17"/>
      <c r="AIE110" s="17"/>
      <c r="AIF110" s="17"/>
      <c r="AIG110" s="17"/>
      <c r="AIH110" s="17"/>
      <c r="AII110" s="17"/>
      <c r="AIJ110" s="17"/>
      <c r="AIK110" s="17"/>
      <c r="AIL110" s="17"/>
      <c r="AIM110" s="17"/>
      <c r="AIN110" s="17"/>
      <c r="AIO110" s="17"/>
      <c r="AIP110" s="17"/>
      <c r="AIQ110" s="17"/>
      <c r="AIR110" s="17"/>
      <c r="AIS110" s="17"/>
      <c r="AIT110" s="17"/>
      <c r="AIU110" s="17"/>
      <c r="AIV110" s="17"/>
      <c r="AIW110" s="17"/>
      <c r="AIX110" s="17"/>
      <c r="AIY110" s="17"/>
      <c r="AIZ110" s="17"/>
      <c r="AJA110" s="17"/>
      <c r="AJB110" s="17"/>
      <c r="AJC110" s="17"/>
      <c r="AJD110" s="17"/>
      <c r="AJE110" s="17"/>
      <c r="AJF110" s="17"/>
      <c r="AJG110" s="17"/>
      <c r="AJH110" s="17"/>
      <c r="AJI110" s="17"/>
      <c r="AJJ110" s="17"/>
      <c r="AJK110" s="17"/>
      <c r="AJL110" s="17"/>
      <c r="AJM110" s="17"/>
      <c r="AJN110" s="17"/>
      <c r="AJO110" s="17"/>
      <c r="AJP110" s="17"/>
      <c r="AJQ110" s="17"/>
      <c r="AJR110" s="17"/>
      <c r="AJS110" s="17"/>
      <c r="AJT110" s="17"/>
      <c r="AJU110" s="17"/>
      <c r="AJV110" s="17"/>
      <c r="AJW110" s="17"/>
      <c r="AJX110" s="17"/>
      <c r="AJY110" s="17"/>
      <c r="AJZ110" s="17"/>
      <c r="AKA110" s="17"/>
      <c r="AKB110" s="17"/>
      <c r="AKC110" s="17"/>
      <c r="AKD110" s="17"/>
      <c r="AKE110" s="17"/>
      <c r="AKF110" s="17"/>
      <c r="AKG110" s="17"/>
      <c r="AKH110" s="17"/>
      <c r="AKI110" s="17"/>
      <c r="AKJ110" s="17"/>
      <c r="AKK110" s="17"/>
      <c r="AKL110" s="17"/>
      <c r="AKM110" s="17"/>
      <c r="AKN110" s="17"/>
      <c r="AKO110" s="17"/>
      <c r="AKP110" s="17"/>
      <c r="AKQ110" s="17"/>
      <c r="AKR110" s="17"/>
      <c r="AKS110" s="17"/>
      <c r="AKT110" s="17"/>
      <c r="AKU110" s="17"/>
      <c r="AKV110" s="17"/>
      <c r="AKW110" s="17"/>
      <c r="AKX110" s="17"/>
      <c r="AKY110" s="17"/>
      <c r="AKZ110" s="17"/>
      <c r="ALA110" s="17"/>
      <c r="ALB110" s="17"/>
      <c r="ALC110" s="17"/>
      <c r="ALD110" s="17"/>
      <c r="ALE110" s="17"/>
      <c r="ALF110" s="17"/>
      <c r="ALG110" s="17"/>
      <c r="ALH110" s="17"/>
      <c r="ALI110" s="17"/>
      <c r="ALJ110" s="17"/>
      <c r="ALK110" s="17"/>
      <c r="ALL110" s="17"/>
      <c r="ALM110" s="17"/>
      <c r="ALN110" s="17"/>
      <c r="ALO110" s="17"/>
      <c r="ALP110" s="17"/>
      <c r="ALQ110" s="17"/>
      <c r="ALR110" s="17"/>
      <c r="ALS110" s="17"/>
      <c r="ALT110" s="17"/>
      <c r="ALU110" s="17"/>
      <c r="ALV110" s="17"/>
      <c r="ALW110" s="17"/>
      <c r="ALX110" s="17"/>
      <c r="ALY110" s="17"/>
      <c r="ALZ110" s="17"/>
      <c r="AMA110" s="17"/>
      <c r="AMB110" s="17"/>
      <c r="AMC110" s="17"/>
      <c r="AMD110" s="17"/>
      <c r="AME110" s="17"/>
      <c r="AMF110" s="17"/>
      <c r="AMG110" s="17"/>
    </row>
    <row r="113" spans="1:1021" ht="15.75">
      <c r="B113" s="342" t="s">
        <v>547</v>
      </c>
      <c r="C113" s="342"/>
      <c r="D113" s="342"/>
      <c r="E113" s="342"/>
      <c r="F113" s="342"/>
      <c r="G113" s="342"/>
      <c r="H113" s="342"/>
      <c r="I113" s="342"/>
      <c r="J113" s="342"/>
      <c r="K113" s="342"/>
      <c r="L113" s="342"/>
    </row>
    <row r="114" spans="1:1021" s="14" customFormat="1" ht="25.5" customHeight="1">
      <c r="B114" s="350" t="s">
        <v>415</v>
      </c>
      <c r="C114" s="350" t="s">
        <v>302</v>
      </c>
      <c r="D114" s="350" t="s">
        <v>303</v>
      </c>
      <c r="E114" s="350" t="s">
        <v>304</v>
      </c>
      <c r="F114" s="350" t="s">
        <v>305</v>
      </c>
      <c r="G114" s="350" t="s">
        <v>306</v>
      </c>
      <c r="H114" s="350" t="s">
        <v>307</v>
      </c>
      <c r="I114" s="350" t="s">
        <v>308</v>
      </c>
      <c r="J114" s="350" t="s">
        <v>309</v>
      </c>
      <c r="K114" s="350" t="s">
        <v>310</v>
      </c>
      <c r="L114" s="350" t="s">
        <v>311</v>
      </c>
      <c r="M114" s="24"/>
    </row>
    <row r="115" spans="1:1021" s="14" customFormat="1" ht="12.75">
      <c r="B115" s="350"/>
      <c r="C115" s="350"/>
      <c r="D115" s="350"/>
      <c r="E115" s="350"/>
      <c r="F115" s="350"/>
      <c r="G115" s="350"/>
      <c r="H115" s="350"/>
      <c r="I115" s="350"/>
      <c r="J115" s="350"/>
      <c r="K115" s="350"/>
      <c r="L115" s="350"/>
      <c r="M115" s="24"/>
    </row>
    <row r="116" spans="1:1021">
      <c r="A116" s="17"/>
      <c r="B116" s="19" t="s">
        <v>548</v>
      </c>
      <c r="C116" s="20" t="s">
        <v>31</v>
      </c>
      <c r="D116" s="21"/>
      <c r="E116" s="22">
        <v>1.1000000000000001</v>
      </c>
      <c r="F116" s="21">
        <v>29.95</v>
      </c>
      <c r="G116" s="22">
        <f>8/100</f>
        <v>0.08</v>
      </c>
      <c r="H116" s="21"/>
      <c r="I116" s="22"/>
      <c r="J116" s="21">
        <f>K116*G116</f>
        <v>2.6356000000000002</v>
      </c>
      <c r="K116" s="25">
        <f>E116*F116</f>
        <v>32.945</v>
      </c>
      <c r="L116" s="26">
        <f>K116</f>
        <v>32.945</v>
      </c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  <c r="IN116" s="17"/>
      <c r="IO116" s="17"/>
      <c r="IP116" s="17"/>
      <c r="IQ116" s="17"/>
      <c r="IR116" s="17"/>
      <c r="IS116" s="17"/>
      <c r="IT116" s="17"/>
      <c r="IU116" s="17"/>
      <c r="IV116" s="17"/>
      <c r="IW116" s="17"/>
      <c r="IX116" s="17"/>
      <c r="IY116" s="17"/>
      <c r="IZ116" s="17"/>
      <c r="JA116" s="17"/>
      <c r="JB116" s="17"/>
      <c r="JC116" s="17"/>
      <c r="JD116" s="17"/>
      <c r="JE116" s="17"/>
      <c r="JF116" s="17"/>
      <c r="JG116" s="17"/>
      <c r="JH116" s="17"/>
      <c r="JI116" s="17"/>
      <c r="JJ116" s="17"/>
      <c r="JK116" s="17"/>
      <c r="JL116" s="17"/>
      <c r="JM116" s="17"/>
      <c r="JN116" s="17"/>
      <c r="JO116" s="17"/>
      <c r="JP116" s="17"/>
      <c r="JQ116" s="17"/>
      <c r="JR116" s="17"/>
      <c r="JS116" s="17"/>
      <c r="JT116" s="17"/>
      <c r="JU116" s="17"/>
      <c r="JV116" s="17"/>
      <c r="JW116" s="17"/>
      <c r="JX116" s="17"/>
      <c r="JY116" s="17"/>
      <c r="JZ116" s="17"/>
      <c r="KA116" s="17"/>
      <c r="KB116" s="17"/>
      <c r="KC116" s="17"/>
      <c r="KD116" s="17"/>
      <c r="KE116" s="17"/>
      <c r="KF116" s="17"/>
      <c r="KG116" s="17"/>
      <c r="KH116" s="17"/>
      <c r="KI116" s="17"/>
      <c r="KJ116" s="17"/>
      <c r="KK116" s="17"/>
      <c r="KL116" s="17"/>
      <c r="KM116" s="17"/>
      <c r="KN116" s="17"/>
      <c r="KO116" s="17"/>
      <c r="KP116" s="17"/>
      <c r="KQ116" s="17"/>
      <c r="KR116" s="17"/>
      <c r="KS116" s="17"/>
      <c r="KT116" s="17"/>
      <c r="KU116" s="17"/>
      <c r="KV116" s="17"/>
      <c r="KW116" s="17"/>
      <c r="KX116" s="17"/>
      <c r="KY116" s="17"/>
      <c r="KZ116" s="17"/>
      <c r="LA116" s="17"/>
      <c r="LB116" s="17"/>
      <c r="LC116" s="17"/>
      <c r="LD116" s="17"/>
      <c r="LE116" s="17"/>
      <c r="LF116" s="17"/>
      <c r="LG116" s="17"/>
      <c r="LH116" s="17"/>
      <c r="LI116" s="17"/>
      <c r="LJ116" s="17"/>
      <c r="LK116" s="17"/>
      <c r="LL116" s="17"/>
      <c r="LM116" s="17"/>
      <c r="LN116" s="17"/>
      <c r="LO116" s="17"/>
      <c r="LP116" s="17"/>
      <c r="LQ116" s="17"/>
      <c r="LR116" s="17"/>
      <c r="LS116" s="17"/>
      <c r="LT116" s="17"/>
      <c r="LU116" s="17"/>
      <c r="LV116" s="17"/>
      <c r="LW116" s="17"/>
      <c r="LX116" s="17"/>
      <c r="LY116" s="17"/>
      <c r="LZ116" s="17"/>
      <c r="MA116" s="17"/>
      <c r="MB116" s="17"/>
      <c r="MC116" s="17"/>
      <c r="MD116" s="17"/>
      <c r="ME116" s="17"/>
      <c r="MF116" s="17"/>
      <c r="MG116" s="17"/>
      <c r="MH116" s="17"/>
      <c r="MI116" s="17"/>
      <c r="MJ116" s="17"/>
      <c r="MK116" s="17"/>
      <c r="ML116" s="17"/>
      <c r="MM116" s="17"/>
      <c r="MN116" s="17"/>
      <c r="MO116" s="17"/>
      <c r="MP116" s="17"/>
      <c r="MQ116" s="17"/>
      <c r="MR116" s="17"/>
      <c r="MS116" s="17"/>
      <c r="MT116" s="17"/>
      <c r="MU116" s="17"/>
      <c r="MV116" s="17"/>
      <c r="MW116" s="17"/>
      <c r="MX116" s="17"/>
      <c r="MY116" s="17"/>
      <c r="MZ116" s="17"/>
      <c r="NA116" s="17"/>
      <c r="NB116" s="17"/>
      <c r="NC116" s="17"/>
      <c r="ND116" s="17"/>
      <c r="NE116" s="17"/>
      <c r="NF116" s="17"/>
      <c r="NG116" s="17"/>
      <c r="NH116" s="17"/>
      <c r="NI116" s="17"/>
      <c r="NJ116" s="17"/>
      <c r="NK116" s="17"/>
      <c r="NL116" s="17"/>
      <c r="NM116" s="17"/>
      <c r="NN116" s="17"/>
      <c r="NO116" s="17"/>
      <c r="NP116" s="17"/>
      <c r="NQ116" s="17"/>
      <c r="NR116" s="17"/>
      <c r="NS116" s="17"/>
      <c r="NT116" s="17"/>
      <c r="NU116" s="17"/>
      <c r="NV116" s="17"/>
      <c r="NW116" s="17"/>
      <c r="NX116" s="17"/>
      <c r="NY116" s="17"/>
      <c r="NZ116" s="17"/>
      <c r="OA116" s="17"/>
      <c r="OB116" s="17"/>
      <c r="OC116" s="17"/>
      <c r="OD116" s="17"/>
      <c r="OE116" s="17"/>
      <c r="OF116" s="17"/>
      <c r="OG116" s="17"/>
      <c r="OH116" s="17"/>
      <c r="OI116" s="17"/>
      <c r="OJ116" s="17"/>
      <c r="OK116" s="17"/>
      <c r="OL116" s="17"/>
      <c r="OM116" s="17"/>
      <c r="ON116" s="17"/>
      <c r="OO116" s="17"/>
      <c r="OP116" s="17"/>
      <c r="OQ116" s="17"/>
      <c r="OR116" s="17"/>
      <c r="OS116" s="17"/>
      <c r="OT116" s="17"/>
      <c r="OU116" s="17"/>
      <c r="OV116" s="17"/>
      <c r="OW116" s="17"/>
      <c r="OX116" s="17"/>
      <c r="OY116" s="17"/>
      <c r="OZ116" s="17"/>
      <c r="PA116" s="17"/>
      <c r="PB116" s="17"/>
      <c r="PC116" s="17"/>
      <c r="PD116" s="17"/>
      <c r="PE116" s="17"/>
      <c r="PF116" s="17"/>
      <c r="PG116" s="17"/>
      <c r="PH116" s="17"/>
      <c r="PI116" s="17"/>
      <c r="PJ116" s="17"/>
      <c r="PK116" s="17"/>
      <c r="PL116" s="17"/>
      <c r="PM116" s="17"/>
      <c r="PN116" s="17"/>
      <c r="PO116" s="17"/>
      <c r="PP116" s="17"/>
      <c r="PQ116" s="17"/>
      <c r="PR116" s="17"/>
      <c r="PS116" s="17"/>
      <c r="PT116" s="17"/>
      <c r="PU116" s="17"/>
      <c r="PV116" s="17"/>
      <c r="PW116" s="17"/>
      <c r="PX116" s="17"/>
      <c r="PY116" s="17"/>
      <c r="PZ116" s="17"/>
      <c r="QA116" s="17"/>
      <c r="QB116" s="17"/>
      <c r="QC116" s="17"/>
      <c r="QD116" s="17"/>
      <c r="QE116" s="17"/>
      <c r="QF116" s="17"/>
      <c r="QG116" s="17"/>
      <c r="QH116" s="17"/>
      <c r="QI116" s="17"/>
      <c r="QJ116" s="17"/>
      <c r="QK116" s="17"/>
      <c r="QL116" s="17"/>
      <c r="QM116" s="17"/>
      <c r="QN116" s="17"/>
      <c r="QO116" s="17"/>
      <c r="QP116" s="17"/>
      <c r="QQ116" s="17"/>
      <c r="QR116" s="17"/>
      <c r="QS116" s="17"/>
      <c r="QT116" s="17"/>
      <c r="QU116" s="17"/>
      <c r="QV116" s="17"/>
      <c r="QW116" s="17"/>
      <c r="QX116" s="17"/>
      <c r="QY116" s="17"/>
      <c r="QZ116" s="17"/>
      <c r="RA116" s="17"/>
      <c r="RB116" s="17"/>
      <c r="RC116" s="17"/>
      <c r="RD116" s="17"/>
      <c r="RE116" s="17"/>
      <c r="RF116" s="17"/>
      <c r="RG116" s="17"/>
      <c r="RH116" s="17"/>
      <c r="RI116" s="17"/>
      <c r="RJ116" s="17"/>
      <c r="RK116" s="17"/>
      <c r="RL116" s="17"/>
      <c r="RM116" s="17"/>
      <c r="RN116" s="17"/>
      <c r="RO116" s="17"/>
      <c r="RP116" s="17"/>
      <c r="RQ116" s="17"/>
      <c r="RR116" s="17"/>
      <c r="RS116" s="17"/>
      <c r="RT116" s="17"/>
      <c r="RU116" s="17"/>
      <c r="RV116" s="17"/>
      <c r="RW116" s="17"/>
      <c r="RX116" s="17"/>
      <c r="RY116" s="17"/>
      <c r="RZ116" s="17"/>
      <c r="SA116" s="17"/>
      <c r="SB116" s="17"/>
      <c r="SC116" s="17"/>
      <c r="SD116" s="17"/>
      <c r="SE116" s="17"/>
      <c r="SF116" s="17"/>
      <c r="SG116" s="17"/>
      <c r="SH116" s="17"/>
      <c r="SI116" s="17"/>
      <c r="SJ116" s="17"/>
      <c r="SK116" s="17"/>
      <c r="SL116" s="17"/>
      <c r="SM116" s="17"/>
      <c r="SN116" s="17"/>
      <c r="SO116" s="17"/>
      <c r="SP116" s="17"/>
      <c r="SQ116" s="17"/>
      <c r="SR116" s="17"/>
      <c r="SS116" s="17"/>
      <c r="ST116" s="17"/>
      <c r="SU116" s="17"/>
      <c r="SV116" s="17"/>
      <c r="SW116" s="17"/>
      <c r="SX116" s="17"/>
      <c r="SY116" s="17"/>
      <c r="SZ116" s="17"/>
      <c r="TA116" s="17"/>
      <c r="TB116" s="17"/>
      <c r="TC116" s="17"/>
      <c r="TD116" s="17"/>
      <c r="TE116" s="17"/>
      <c r="TF116" s="17"/>
      <c r="TG116" s="17"/>
      <c r="TH116" s="17"/>
      <c r="TI116" s="17"/>
      <c r="TJ116" s="17"/>
      <c r="TK116" s="17"/>
      <c r="TL116" s="17"/>
      <c r="TM116" s="17"/>
      <c r="TN116" s="17"/>
      <c r="TO116" s="17"/>
      <c r="TP116" s="17"/>
      <c r="TQ116" s="17"/>
      <c r="TR116" s="17"/>
      <c r="TS116" s="17"/>
      <c r="TT116" s="17"/>
      <c r="TU116" s="17"/>
      <c r="TV116" s="17"/>
      <c r="TW116" s="17"/>
      <c r="TX116" s="17"/>
      <c r="TY116" s="17"/>
      <c r="TZ116" s="17"/>
      <c r="UA116" s="17"/>
      <c r="UB116" s="17"/>
      <c r="UC116" s="17"/>
      <c r="UD116" s="17"/>
      <c r="UE116" s="17"/>
      <c r="UF116" s="17"/>
      <c r="UG116" s="17"/>
      <c r="UH116" s="17"/>
      <c r="UI116" s="17"/>
      <c r="UJ116" s="17"/>
      <c r="UK116" s="17"/>
      <c r="UL116" s="17"/>
      <c r="UM116" s="17"/>
      <c r="UN116" s="17"/>
      <c r="UO116" s="17"/>
      <c r="UP116" s="17"/>
      <c r="UQ116" s="17"/>
      <c r="UR116" s="17"/>
      <c r="US116" s="17"/>
      <c r="UT116" s="17"/>
      <c r="UU116" s="17"/>
      <c r="UV116" s="17"/>
      <c r="UW116" s="17"/>
      <c r="UX116" s="17"/>
      <c r="UY116" s="17"/>
      <c r="UZ116" s="17"/>
      <c r="VA116" s="17"/>
      <c r="VB116" s="17"/>
      <c r="VC116" s="17"/>
      <c r="VD116" s="17"/>
      <c r="VE116" s="17"/>
      <c r="VF116" s="17"/>
      <c r="VG116" s="17"/>
      <c r="VH116" s="17"/>
      <c r="VI116" s="17"/>
      <c r="VJ116" s="17"/>
      <c r="VK116" s="17"/>
      <c r="VL116" s="17"/>
      <c r="VM116" s="17"/>
      <c r="VN116" s="17"/>
      <c r="VO116" s="17"/>
      <c r="VP116" s="17"/>
      <c r="VQ116" s="17"/>
      <c r="VR116" s="17"/>
      <c r="VS116" s="17"/>
      <c r="VT116" s="17"/>
      <c r="VU116" s="17"/>
      <c r="VV116" s="17"/>
      <c r="VW116" s="17"/>
      <c r="VX116" s="17"/>
      <c r="VY116" s="17"/>
      <c r="VZ116" s="17"/>
      <c r="WA116" s="17"/>
      <c r="WB116" s="17"/>
      <c r="WC116" s="17"/>
      <c r="WD116" s="17"/>
      <c r="WE116" s="17"/>
      <c r="WF116" s="17"/>
      <c r="WG116" s="17"/>
      <c r="WH116" s="17"/>
      <c r="WI116" s="17"/>
      <c r="WJ116" s="17"/>
      <c r="WK116" s="17"/>
      <c r="WL116" s="17"/>
      <c r="WM116" s="17"/>
      <c r="WN116" s="17"/>
      <c r="WO116" s="17"/>
      <c r="WP116" s="17"/>
      <c r="WQ116" s="17"/>
      <c r="WR116" s="17"/>
      <c r="WS116" s="17"/>
      <c r="WT116" s="17"/>
      <c r="WU116" s="17"/>
      <c r="WV116" s="17"/>
      <c r="WW116" s="17"/>
      <c r="WX116" s="17"/>
      <c r="WY116" s="17"/>
      <c r="WZ116" s="17"/>
      <c r="XA116" s="17"/>
      <c r="XB116" s="17"/>
      <c r="XC116" s="17"/>
      <c r="XD116" s="17"/>
      <c r="XE116" s="17"/>
      <c r="XF116" s="17"/>
      <c r="XG116" s="17"/>
      <c r="XH116" s="17"/>
      <c r="XI116" s="17"/>
      <c r="XJ116" s="17"/>
      <c r="XK116" s="17"/>
      <c r="XL116" s="17"/>
      <c r="XM116" s="17"/>
      <c r="XN116" s="17"/>
      <c r="XO116" s="17"/>
      <c r="XP116" s="17"/>
      <c r="XQ116" s="17"/>
      <c r="XR116" s="17"/>
      <c r="XS116" s="17"/>
      <c r="XT116" s="17"/>
      <c r="XU116" s="17"/>
      <c r="XV116" s="17"/>
      <c r="XW116" s="17"/>
      <c r="XX116" s="17"/>
      <c r="XY116" s="17"/>
      <c r="XZ116" s="17"/>
      <c r="YA116" s="17"/>
      <c r="YB116" s="17"/>
      <c r="YC116" s="17"/>
      <c r="YD116" s="17"/>
      <c r="YE116" s="17"/>
      <c r="YF116" s="17"/>
      <c r="YG116" s="17"/>
      <c r="YH116" s="17"/>
      <c r="YI116" s="17"/>
      <c r="YJ116" s="17"/>
      <c r="YK116" s="17"/>
      <c r="YL116" s="17"/>
      <c r="YM116" s="17"/>
      <c r="YN116" s="17"/>
      <c r="YO116" s="17"/>
      <c r="YP116" s="17"/>
      <c r="YQ116" s="17"/>
      <c r="YR116" s="17"/>
      <c r="YS116" s="17"/>
      <c r="YT116" s="17"/>
      <c r="YU116" s="17"/>
      <c r="YV116" s="17"/>
      <c r="YW116" s="17"/>
      <c r="YX116" s="17"/>
      <c r="YY116" s="17"/>
      <c r="YZ116" s="17"/>
      <c r="ZA116" s="17"/>
      <c r="ZB116" s="17"/>
      <c r="ZC116" s="17"/>
      <c r="ZD116" s="17"/>
      <c r="ZE116" s="17"/>
      <c r="ZF116" s="17"/>
      <c r="ZG116" s="17"/>
      <c r="ZH116" s="17"/>
      <c r="ZI116" s="17"/>
      <c r="ZJ116" s="17"/>
      <c r="ZK116" s="17"/>
      <c r="ZL116" s="17"/>
      <c r="ZM116" s="17"/>
      <c r="ZN116" s="17"/>
      <c r="ZO116" s="17"/>
      <c r="ZP116" s="17"/>
      <c r="ZQ116" s="17"/>
      <c r="ZR116" s="17"/>
      <c r="ZS116" s="17"/>
      <c r="ZT116" s="17"/>
      <c r="ZU116" s="17"/>
      <c r="ZV116" s="17"/>
      <c r="ZW116" s="17"/>
      <c r="ZX116" s="17"/>
      <c r="ZY116" s="17"/>
      <c r="ZZ116" s="17"/>
      <c r="AAA116" s="17"/>
      <c r="AAB116" s="17"/>
      <c r="AAC116" s="17"/>
      <c r="AAD116" s="17"/>
      <c r="AAE116" s="17"/>
      <c r="AAF116" s="17"/>
      <c r="AAG116" s="17"/>
      <c r="AAH116" s="17"/>
      <c r="AAI116" s="17"/>
      <c r="AAJ116" s="17"/>
      <c r="AAK116" s="17"/>
      <c r="AAL116" s="17"/>
      <c r="AAM116" s="17"/>
      <c r="AAN116" s="17"/>
      <c r="AAO116" s="17"/>
      <c r="AAP116" s="17"/>
      <c r="AAQ116" s="17"/>
      <c r="AAR116" s="17"/>
      <c r="AAS116" s="17"/>
      <c r="AAT116" s="17"/>
      <c r="AAU116" s="17"/>
      <c r="AAV116" s="17"/>
      <c r="AAW116" s="17"/>
      <c r="AAX116" s="17"/>
      <c r="AAY116" s="17"/>
      <c r="AAZ116" s="17"/>
      <c r="ABA116" s="17"/>
      <c r="ABB116" s="17"/>
      <c r="ABC116" s="17"/>
      <c r="ABD116" s="17"/>
      <c r="ABE116" s="17"/>
      <c r="ABF116" s="17"/>
      <c r="ABG116" s="17"/>
      <c r="ABH116" s="17"/>
      <c r="ABI116" s="17"/>
      <c r="ABJ116" s="17"/>
      <c r="ABK116" s="17"/>
      <c r="ABL116" s="17"/>
      <c r="ABM116" s="17"/>
      <c r="ABN116" s="17"/>
      <c r="ABO116" s="17"/>
      <c r="ABP116" s="17"/>
      <c r="ABQ116" s="17"/>
      <c r="ABR116" s="17"/>
      <c r="ABS116" s="17"/>
      <c r="ABT116" s="17"/>
      <c r="ABU116" s="17"/>
      <c r="ABV116" s="17"/>
      <c r="ABW116" s="17"/>
      <c r="ABX116" s="17"/>
      <c r="ABY116" s="17"/>
      <c r="ABZ116" s="17"/>
      <c r="ACA116" s="17"/>
      <c r="ACB116" s="17"/>
      <c r="ACC116" s="17"/>
      <c r="ACD116" s="17"/>
      <c r="ACE116" s="17"/>
      <c r="ACF116" s="17"/>
      <c r="ACG116" s="17"/>
      <c r="ACH116" s="17"/>
      <c r="ACI116" s="17"/>
      <c r="ACJ116" s="17"/>
      <c r="ACK116" s="17"/>
      <c r="ACL116" s="17"/>
      <c r="ACM116" s="17"/>
      <c r="ACN116" s="17"/>
      <c r="ACO116" s="17"/>
      <c r="ACP116" s="17"/>
      <c r="ACQ116" s="17"/>
      <c r="ACR116" s="17"/>
      <c r="ACS116" s="17"/>
      <c r="ACT116" s="17"/>
      <c r="ACU116" s="17"/>
      <c r="ACV116" s="17"/>
      <c r="ACW116" s="17"/>
      <c r="ACX116" s="17"/>
      <c r="ACY116" s="17"/>
      <c r="ACZ116" s="17"/>
      <c r="ADA116" s="17"/>
      <c r="ADB116" s="17"/>
      <c r="ADC116" s="17"/>
      <c r="ADD116" s="17"/>
      <c r="ADE116" s="17"/>
      <c r="ADF116" s="17"/>
      <c r="ADG116" s="17"/>
      <c r="ADH116" s="17"/>
      <c r="ADI116" s="17"/>
      <c r="ADJ116" s="17"/>
      <c r="ADK116" s="17"/>
      <c r="ADL116" s="17"/>
      <c r="ADM116" s="17"/>
      <c r="ADN116" s="17"/>
      <c r="ADO116" s="17"/>
      <c r="ADP116" s="17"/>
      <c r="ADQ116" s="17"/>
      <c r="ADR116" s="17"/>
      <c r="ADS116" s="17"/>
      <c r="ADT116" s="17"/>
      <c r="ADU116" s="17"/>
      <c r="ADV116" s="17"/>
      <c r="ADW116" s="17"/>
      <c r="ADX116" s="17"/>
      <c r="ADY116" s="17"/>
      <c r="ADZ116" s="17"/>
      <c r="AEA116" s="17"/>
      <c r="AEB116" s="17"/>
      <c r="AEC116" s="17"/>
      <c r="AED116" s="17"/>
      <c r="AEE116" s="17"/>
      <c r="AEF116" s="17"/>
      <c r="AEG116" s="17"/>
      <c r="AEH116" s="17"/>
      <c r="AEI116" s="17"/>
      <c r="AEJ116" s="17"/>
      <c r="AEK116" s="17"/>
      <c r="AEL116" s="17"/>
      <c r="AEM116" s="17"/>
      <c r="AEN116" s="17"/>
      <c r="AEO116" s="17"/>
      <c r="AEP116" s="17"/>
      <c r="AEQ116" s="17"/>
      <c r="AER116" s="17"/>
      <c r="AES116" s="17"/>
      <c r="AET116" s="17"/>
      <c r="AEU116" s="17"/>
      <c r="AEV116" s="17"/>
      <c r="AEW116" s="17"/>
      <c r="AEX116" s="17"/>
      <c r="AEY116" s="17"/>
      <c r="AEZ116" s="17"/>
      <c r="AFA116" s="17"/>
      <c r="AFB116" s="17"/>
      <c r="AFC116" s="17"/>
      <c r="AFD116" s="17"/>
      <c r="AFE116" s="17"/>
      <c r="AFF116" s="17"/>
      <c r="AFG116" s="17"/>
      <c r="AFH116" s="17"/>
      <c r="AFI116" s="17"/>
      <c r="AFJ116" s="17"/>
      <c r="AFK116" s="17"/>
      <c r="AFL116" s="17"/>
      <c r="AFM116" s="17"/>
      <c r="AFN116" s="17"/>
      <c r="AFO116" s="17"/>
      <c r="AFP116" s="17"/>
      <c r="AFQ116" s="17"/>
      <c r="AFR116" s="17"/>
      <c r="AFS116" s="17"/>
      <c r="AFT116" s="17"/>
      <c r="AFU116" s="17"/>
      <c r="AFV116" s="17"/>
      <c r="AFW116" s="17"/>
      <c r="AFX116" s="17"/>
      <c r="AFY116" s="17"/>
      <c r="AFZ116" s="17"/>
      <c r="AGA116" s="17"/>
      <c r="AGB116" s="17"/>
      <c r="AGC116" s="17"/>
      <c r="AGD116" s="17"/>
      <c r="AGE116" s="17"/>
      <c r="AGF116" s="17"/>
      <c r="AGG116" s="17"/>
      <c r="AGH116" s="17"/>
      <c r="AGI116" s="17"/>
      <c r="AGJ116" s="17"/>
      <c r="AGK116" s="17"/>
      <c r="AGL116" s="17"/>
      <c r="AGM116" s="17"/>
      <c r="AGN116" s="17"/>
      <c r="AGO116" s="17"/>
      <c r="AGP116" s="17"/>
      <c r="AGQ116" s="17"/>
      <c r="AGR116" s="17"/>
      <c r="AGS116" s="17"/>
      <c r="AGT116" s="17"/>
      <c r="AGU116" s="17"/>
      <c r="AGV116" s="17"/>
      <c r="AGW116" s="17"/>
      <c r="AGX116" s="17"/>
      <c r="AGY116" s="17"/>
      <c r="AGZ116" s="17"/>
      <c r="AHA116" s="17"/>
      <c r="AHB116" s="17"/>
      <c r="AHC116" s="17"/>
      <c r="AHD116" s="17"/>
      <c r="AHE116" s="17"/>
      <c r="AHF116" s="17"/>
      <c r="AHG116" s="17"/>
      <c r="AHH116" s="17"/>
      <c r="AHI116" s="17"/>
      <c r="AHJ116" s="17"/>
      <c r="AHK116" s="17"/>
      <c r="AHL116" s="17"/>
      <c r="AHM116" s="17"/>
      <c r="AHN116" s="17"/>
      <c r="AHO116" s="17"/>
      <c r="AHP116" s="17"/>
      <c r="AHQ116" s="17"/>
      <c r="AHR116" s="17"/>
      <c r="AHS116" s="17"/>
      <c r="AHT116" s="17"/>
      <c r="AHU116" s="17"/>
      <c r="AHV116" s="17"/>
      <c r="AHW116" s="17"/>
      <c r="AHX116" s="17"/>
      <c r="AHY116" s="17"/>
      <c r="AHZ116" s="17"/>
      <c r="AIA116" s="17"/>
      <c r="AIB116" s="17"/>
      <c r="AIC116" s="17"/>
      <c r="AID116" s="17"/>
      <c r="AIE116" s="17"/>
      <c r="AIF116" s="17"/>
      <c r="AIG116" s="17"/>
      <c r="AIH116" s="17"/>
      <c r="AII116" s="17"/>
      <c r="AIJ116" s="17"/>
      <c r="AIK116" s="17"/>
      <c r="AIL116" s="17"/>
      <c r="AIM116" s="17"/>
      <c r="AIN116" s="17"/>
      <c r="AIO116" s="17"/>
      <c r="AIP116" s="17"/>
      <c r="AIQ116" s="17"/>
      <c r="AIR116" s="17"/>
      <c r="AIS116" s="17"/>
      <c r="AIT116" s="17"/>
      <c r="AIU116" s="17"/>
      <c r="AIV116" s="17"/>
      <c r="AIW116" s="17"/>
      <c r="AIX116" s="17"/>
      <c r="AIY116" s="17"/>
      <c r="AIZ116" s="17"/>
      <c r="AJA116" s="17"/>
      <c r="AJB116" s="17"/>
      <c r="AJC116" s="17"/>
      <c r="AJD116" s="17"/>
      <c r="AJE116" s="17"/>
      <c r="AJF116" s="17"/>
      <c r="AJG116" s="17"/>
      <c r="AJH116" s="17"/>
      <c r="AJI116" s="17"/>
      <c r="AJJ116" s="17"/>
      <c r="AJK116" s="17"/>
      <c r="AJL116" s="17"/>
      <c r="AJM116" s="17"/>
      <c r="AJN116" s="17"/>
      <c r="AJO116" s="17"/>
      <c r="AJP116" s="17"/>
      <c r="AJQ116" s="17"/>
      <c r="AJR116" s="17"/>
      <c r="AJS116" s="17"/>
      <c r="AJT116" s="17"/>
      <c r="AJU116" s="17"/>
      <c r="AJV116" s="17"/>
      <c r="AJW116" s="17"/>
      <c r="AJX116" s="17"/>
      <c r="AJY116" s="17"/>
      <c r="AJZ116" s="17"/>
      <c r="AKA116" s="17"/>
      <c r="AKB116" s="17"/>
      <c r="AKC116" s="17"/>
      <c r="AKD116" s="17"/>
      <c r="AKE116" s="17"/>
      <c r="AKF116" s="17"/>
      <c r="AKG116" s="17"/>
      <c r="AKH116" s="17"/>
      <c r="AKI116" s="17"/>
      <c r="AKJ116" s="17"/>
      <c r="AKK116" s="17"/>
      <c r="AKL116" s="17"/>
      <c r="AKM116" s="17"/>
      <c r="AKN116" s="17"/>
      <c r="AKO116" s="17"/>
      <c r="AKP116" s="17"/>
      <c r="AKQ116" s="17"/>
      <c r="AKR116" s="17"/>
      <c r="AKS116" s="17"/>
      <c r="AKT116" s="17"/>
      <c r="AKU116" s="17"/>
      <c r="AKV116" s="17"/>
      <c r="AKW116" s="17"/>
      <c r="AKX116" s="17"/>
      <c r="AKY116" s="17"/>
      <c r="AKZ116" s="17"/>
      <c r="ALA116" s="17"/>
      <c r="ALB116" s="17"/>
      <c r="ALC116" s="17"/>
      <c r="ALD116" s="17"/>
      <c r="ALE116" s="17"/>
      <c r="ALF116" s="17"/>
      <c r="ALG116" s="17"/>
      <c r="ALH116" s="17"/>
      <c r="ALI116" s="17"/>
      <c r="ALJ116" s="17"/>
      <c r="ALK116" s="17"/>
      <c r="ALL116" s="17"/>
      <c r="ALM116" s="17"/>
      <c r="ALN116" s="17"/>
      <c r="ALO116" s="17"/>
      <c r="ALP116" s="17"/>
      <c r="ALQ116" s="17"/>
      <c r="ALR116" s="17"/>
      <c r="ALS116" s="17"/>
      <c r="ALT116" s="17"/>
      <c r="ALU116" s="17"/>
      <c r="ALV116" s="17"/>
      <c r="ALW116" s="17"/>
      <c r="ALX116" s="17"/>
      <c r="ALY116" s="17"/>
      <c r="ALZ116" s="17"/>
      <c r="AMA116" s="17"/>
      <c r="AMB116" s="17"/>
      <c r="AMC116" s="17"/>
      <c r="AMD116" s="17"/>
      <c r="AME116" s="17"/>
      <c r="AMF116" s="17"/>
      <c r="AMG116" s="17"/>
    </row>
    <row r="117" spans="1:1021">
      <c r="A117" s="17"/>
      <c r="B117" s="19" t="s">
        <v>549</v>
      </c>
      <c r="C117" s="20" t="s">
        <v>31</v>
      </c>
      <c r="D117" s="21"/>
      <c r="E117" s="22">
        <v>0.6</v>
      </c>
      <c r="F117" s="21">
        <v>29.95</v>
      </c>
      <c r="G117" s="22">
        <f t="shared" ref="G117:G118" si="26">8/100</f>
        <v>0.08</v>
      </c>
      <c r="H117" s="21"/>
      <c r="I117" s="22"/>
      <c r="J117" s="21">
        <f t="shared" ref="J117:J118" si="27">K117*G117</f>
        <v>1.4376</v>
      </c>
      <c r="K117" s="25">
        <f t="shared" ref="K117:K118" si="28">E117*F117</f>
        <v>17.97</v>
      </c>
      <c r="L117" s="26">
        <f t="shared" ref="L117:L118" si="29">K117</f>
        <v>17.97</v>
      </c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  <c r="IN117" s="17"/>
      <c r="IO117" s="17"/>
      <c r="IP117" s="17"/>
      <c r="IQ117" s="17"/>
      <c r="IR117" s="17"/>
      <c r="IS117" s="17"/>
      <c r="IT117" s="17"/>
      <c r="IU117" s="17"/>
      <c r="IV117" s="17"/>
      <c r="IW117" s="17"/>
      <c r="IX117" s="17"/>
      <c r="IY117" s="17"/>
      <c r="IZ117" s="17"/>
      <c r="JA117" s="17"/>
      <c r="JB117" s="17"/>
      <c r="JC117" s="17"/>
      <c r="JD117" s="17"/>
      <c r="JE117" s="17"/>
      <c r="JF117" s="17"/>
      <c r="JG117" s="17"/>
      <c r="JH117" s="17"/>
      <c r="JI117" s="17"/>
      <c r="JJ117" s="17"/>
      <c r="JK117" s="17"/>
      <c r="JL117" s="17"/>
      <c r="JM117" s="17"/>
      <c r="JN117" s="17"/>
      <c r="JO117" s="17"/>
      <c r="JP117" s="17"/>
      <c r="JQ117" s="17"/>
      <c r="JR117" s="17"/>
      <c r="JS117" s="17"/>
      <c r="JT117" s="17"/>
      <c r="JU117" s="17"/>
      <c r="JV117" s="17"/>
      <c r="JW117" s="17"/>
      <c r="JX117" s="17"/>
      <c r="JY117" s="17"/>
      <c r="JZ117" s="17"/>
      <c r="KA117" s="17"/>
      <c r="KB117" s="17"/>
      <c r="KC117" s="17"/>
      <c r="KD117" s="17"/>
      <c r="KE117" s="17"/>
      <c r="KF117" s="17"/>
      <c r="KG117" s="17"/>
      <c r="KH117" s="17"/>
      <c r="KI117" s="17"/>
      <c r="KJ117" s="17"/>
      <c r="KK117" s="17"/>
      <c r="KL117" s="17"/>
      <c r="KM117" s="17"/>
      <c r="KN117" s="17"/>
      <c r="KO117" s="17"/>
      <c r="KP117" s="17"/>
      <c r="KQ117" s="17"/>
      <c r="KR117" s="17"/>
      <c r="KS117" s="17"/>
      <c r="KT117" s="17"/>
      <c r="KU117" s="17"/>
      <c r="KV117" s="17"/>
      <c r="KW117" s="17"/>
      <c r="KX117" s="17"/>
      <c r="KY117" s="17"/>
      <c r="KZ117" s="17"/>
      <c r="LA117" s="17"/>
      <c r="LB117" s="17"/>
      <c r="LC117" s="17"/>
      <c r="LD117" s="17"/>
      <c r="LE117" s="17"/>
      <c r="LF117" s="17"/>
      <c r="LG117" s="17"/>
      <c r="LH117" s="17"/>
      <c r="LI117" s="17"/>
      <c r="LJ117" s="17"/>
      <c r="LK117" s="17"/>
      <c r="LL117" s="17"/>
      <c r="LM117" s="17"/>
      <c r="LN117" s="17"/>
      <c r="LO117" s="17"/>
      <c r="LP117" s="17"/>
      <c r="LQ117" s="17"/>
      <c r="LR117" s="17"/>
      <c r="LS117" s="17"/>
      <c r="LT117" s="17"/>
      <c r="LU117" s="17"/>
      <c r="LV117" s="17"/>
      <c r="LW117" s="17"/>
      <c r="LX117" s="17"/>
      <c r="LY117" s="17"/>
      <c r="LZ117" s="17"/>
      <c r="MA117" s="17"/>
      <c r="MB117" s="17"/>
      <c r="MC117" s="17"/>
      <c r="MD117" s="17"/>
      <c r="ME117" s="17"/>
      <c r="MF117" s="17"/>
      <c r="MG117" s="17"/>
      <c r="MH117" s="17"/>
      <c r="MI117" s="17"/>
      <c r="MJ117" s="17"/>
      <c r="MK117" s="17"/>
      <c r="ML117" s="17"/>
      <c r="MM117" s="17"/>
      <c r="MN117" s="17"/>
      <c r="MO117" s="17"/>
      <c r="MP117" s="17"/>
      <c r="MQ117" s="17"/>
      <c r="MR117" s="17"/>
      <c r="MS117" s="17"/>
      <c r="MT117" s="17"/>
      <c r="MU117" s="17"/>
      <c r="MV117" s="17"/>
      <c r="MW117" s="17"/>
      <c r="MX117" s="17"/>
      <c r="MY117" s="17"/>
      <c r="MZ117" s="17"/>
      <c r="NA117" s="17"/>
      <c r="NB117" s="17"/>
      <c r="NC117" s="17"/>
      <c r="ND117" s="17"/>
      <c r="NE117" s="17"/>
      <c r="NF117" s="17"/>
      <c r="NG117" s="17"/>
      <c r="NH117" s="17"/>
      <c r="NI117" s="17"/>
      <c r="NJ117" s="17"/>
      <c r="NK117" s="17"/>
      <c r="NL117" s="17"/>
      <c r="NM117" s="17"/>
      <c r="NN117" s="17"/>
      <c r="NO117" s="17"/>
      <c r="NP117" s="17"/>
      <c r="NQ117" s="17"/>
      <c r="NR117" s="17"/>
      <c r="NS117" s="17"/>
      <c r="NT117" s="17"/>
      <c r="NU117" s="17"/>
      <c r="NV117" s="17"/>
      <c r="NW117" s="17"/>
      <c r="NX117" s="17"/>
      <c r="NY117" s="17"/>
      <c r="NZ117" s="17"/>
      <c r="OA117" s="17"/>
      <c r="OB117" s="17"/>
      <c r="OC117" s="17"/>
      <c r="OD117" s="17"/>
      <c r="OE117" s="17"/>
      <c r="OF117" s="17"/>
      <c r="OG117" s="17"/>
      <c r="OH117" s="17"/>
      <c r="OI117" s="17"/>
      <c r="OJ117" s="17"/>
      <c r="OK117" s="17"/>
      <c r="OL117" s="17"/>
      <c r="OM117" s="17"/>
      <c r="ON117" s="17"/>
      <c r="OO117" s="17"/>
      <c r="OP117" s="17"/>
      <c r="OQ117" s="17"/>
      <c r="OR117" s="17"/>
      <c r="OS117" s="17"/>
      <c r="OT117" s="17"/>
      <c r="OU117" s="17"/>
      <c r="OV117" s="17"/>
      <c r="OW117" s="17"/>
      <c r="OX117" s="17"/>
      <c r="OY117" s="17"/>
      <c r="OZ117" s="17"/>
      <c r="PA117" s="17"/>
      <c r="PB117" s="17"/>
      <c r="PC117" s="17"/>
      <c r="PD117" s="17"/>
      <c r="PE117" s="17"/>
      <c r="PF117" s="17"/>
      <c r="PG117" s="17"/>
      <c r="PH117" s="17"/>
      <c r="PI117" s="17"/>
      <c r="PJ117" s="17"/>
      <c r="PK117" s="17"/>
      <c r="PL117" s="17"/>
      <c r="PM117" s="17"/>
      <c r="PN117" s="17"/>
      <c r="PO117" s="17"/>
      <c r="PP117" s="17"/>
      <c r="PQ117" s="17"/>
      <c r="PR117" s="17"/>
      <c r="PS117" s="17"/>
      <c r="PT117" s="17"/>
      <c r="PU117" s="17"/>
      <c r="PV117" s="17"/>
      <c r="PW117" s="17"/>
      <c r="PX117" s="17"/>
      <c r="PY117" s="17"/>
      <c r="PZ117" s="17"/>
      <c r="QA117" s="17"/>
      <c r="QB117" s="17"/>
      <c r="QC117" s="17"/>
      <c r="QD117" s="17"/>
      <c r="QE117" s="17"/>
      <c r="QF117" s="17"/>
      <c r="QG117" s="17"/>
      <c r="QH117" s="17"/>
      <c r="QI117" s="17"/>
      <c r="QJ117" s="17"/>
      <c r="QK117" s="17"/>
      <c r="QL117" s="17"/>
      <c r="QM117" s="17"/>
      <c r="QN117" s="17"/>
      <c r="QO117" s="17"/>
      <c r="QP117" s="17"/>
      <c r="QQ117" s="17"/>
      <c r="QR117" s="17"/>
      <c r="QS117" s="17"/>
      <c r="QT117" s="17"/>
      <c r="QU117" s="17"/>
      <c r="QV117" s="17"/>
      <c r="QW117" s="17"/>
      <c r="QX117" s="17"/>
      <c r="QY117" s="17"/>
      <c r="QZ117" s="17"/>
      <c r="RA117" s="17"/>
      <c r="RB117" s="17"/>
      <c r="RC117" s="17"/>
      <c r="RD117" s="17"/>
      <c r="RE117" s="17"/>
      <c r="RF117" s="17"/>
      <c r="RG117" s="17"/>
      <c r="RH117" s="17"/>
      <c r="RI117" s="17"/>
      <c r="RJ117" s="17"/>
      <c r="RK117" s="17"/>
      <c r="RL117" s="17"/>
      <c r="RM117" s="17"/>
      <c r="RN117" s="17"/>
      <c r="RO117" s="17"/>
      <c r="RP117" s="17"/>
      <c r="RQ117" s="17"/>
      <c r="RR117" s="17"/>
      <c r="RS117" s="17"/>
      <c r="RT117" s="17"/>
      <c r="RU117" s="17"/>
      <c r="RV117" s="17"/>
      <c r="RW117" s="17"/>
      <c r="RX117" s="17"/>
      <c r="RY117" s="17"/>
      <c r="RZ117" s="17"/>
      <c r="SA117" s="17"/>
      <c r="SB117" s="17"/>
      <c r="SC117" s="17"/>
      <c r="SD117" s="17"/>
      <c r="SE117" s="17"/>
      <c r="SF117" s="17"/>
      <c r="SG117" s="17"/>
      <c r="SH117" s="17"/>
      <c r="SI117" s="17"/>
      <c r="SJ117" s="17"/>
      <c r="SK117" s="17"/>
      <c r="SL117" s="17"/>
      <c r="SM117" s="17"/>
      <c r="SN117" s="17"/>
      <c r="SO117" s="17"/>
      <c r="SP117" s="17"/>
      <c r="SQ117" s="17"/>
      <c r="SR117" s="17"/>
      <c r="SS117" s="17"/>
      <c r="ST117" s="17"/>
      <c r="SU117" s="17"/>
      <c r="SV117" s="17"/>
      <c r="SW117" s="17"/>
      <c r="SX117" s="17"/>
      <c r="SY117" s="17"/>
      <c r="SZ117" s="17"/>
      <c r="TA117" s="17"/>
      <c r="TB117" s="17"/>
      <c r="TC117" s="17"/>
      <c r="TD117" s="17"/>
      <c r="TE117" s="17"/>
      <c r="TF117" s="17"/>
      <c r="TG117" s="17"/>
      <c r="TH117" s="17"/>
      <c r="TI117" s="17"/>
      <c r="TJ117" s="17"/>
      <c r="TK117" s="17"/>
      <c r="TL117" s="17"/>
      <c r="TM117" s="17"/>
      <c r="TN117" s="17"/>
      <c r="TO117" s="17"/>
      <c r="TP117" s="17"/>
      <c r="TQ117" s="17"/>
      <c r="TR117" s="17"/>
      <c r="TS117" s="17"/>
      <c r="TT117" s="17"/>
      <c r="TU117" s="17"/>
      <c r="TV117" s="17"/>
      <c r="TW117" s="17"/>
      <c r="TX117" s="17"/>
      <c r="TY117" s="17"/>
      <c r="TZ117" s="17"/>
      <c r="UA117" s="17"/>
      <c r="UB117" s="17"/>
      <c r="UC117" s="17"/>
      <c r="UD117" s="17"/>
      <c r="UE117" s="17"/>
      <c r="UF117" s="17"/>
      <c r="UG117" s="17"/>
      <c r="UH117" s="17"/>
      <c r="UI117" s="17"/>
      <c r="UJ117" s="17"/>
      <c r="UK117" s="17"/>
      <c r="UL117" s="17"/>
      <c r="UM117" s="17"/>
      <c r="UN117" s="17"/>
      <c r="UO117" s="17"/>
      <c r="UP117" s="17"/>
      <c r="UQ117" s="17"/>
      <c r="UR117" s="17"/>
      <c r="US117" s="17"/>
      <c r="UT117" s="17"/>
      <c r="UU117" s="17"/>
      <c r="UV117" s="17"/>
      <c r="UW117" s="17"/>
      <c r="UX117" s="17"/>
      <c r="UY117" s="17"/>
      <c r="UZ117" s="17"/>
      <c r="VA117" s="17"/>
      <c r="VB117" s="17"/>
      <c r="VC117" s="17"/>
      <c r="VD117" s="17"/>
      <c r="VE117" s="17"/>
      <c r="VF117" s="17"/>
      <c r="VG117" s="17"/>
      <c r="VH117" s="17"/>
      <c r="VI117" s="17"/>
      <c r="VJ117" s="17"/>
      <c r="VK117" s="17"/>
      <c r="VL117" s="17"/>
      <c r="VM117" s="17"/>
      <c r="VN117" s="17"/>
      <c r="VO117" s="17"/>
      <c r="VP117" s="17"/>
      <c r="VQ117" s="17"/>
      <c r="VR117" s="17"/>
      <c r="VS117" s="17"/>
      <c r="VT117" s="17"/>
      <c r="VU117" s="17"/>
      <c r="VV117" s="17"/>
      <c r="VW117" s="17"/>
      <c r="VX117" s="17"/>
      <c r="VY117" s="17"/>
      <c r="VZ117" s="17"/>
      <c r="WA117" s="17"/>
      <c r="WB117" s="17"/>
      <c r="WC117" s="17"/>
      <c r="WD117" s="17"/>
      <c r="WE117" s="17"/>
      <c r="WF117" s="17"/>
      <c r="WG117" s="17"/>
      <c r="WH117" s="17"/>
      <c r="WI117" s="17"/>
      <c r="WJ117" s="17"/>
      <c r="WK117" s="17"/>
      <c r="WL117" s="17"/>
      <c r="WM117" s="17"/>
      <c r="WN117" s="17"/>
      <c r="WO117" s="17"/>
      <c r="WP117" s="17"/>
      <c r="WQ117" s="17"/>
      <c r="WR117" s="17"/>
      <c r="WS117" s="17"/>
      <c r="WT117" s="17"/>
      <c r="WU117" s="17"/>
      <c r="WV117" s="17"/>
      <c r="WW117" s="17"/>
      <c r="WX117" s="17"/>
      <c r="WY117" s="17"/>
      <c r="WZ117" s="17"/>
      <c r="XA117" s="17"/>
      <c r="XB117" s="17"/>
      <c r="XC117" s="17"/>
      <c r="XD117" s="17"/>
      <c r="XE117" s="17"/>
      <c r="XF117" s="17"/>
      <c r="XG117" s="17"/>
      <c r="XH117" s="17"/>
      <c r="XI117" s="17"/>
      <c r="XJ117" s="17"/>
      <c r="XK117" s="17"/>
      <c r="XL117" s="17"/>
      <c r="XM117" s="17"/>
      <c r="XN117" s="17"/>
      <c r="XO117" s="17"/>
      <c r="XP117" s="17"/>
      <c r="XQ117" s="17"/>
      <c r="XR117" s="17"/>
      <c r="XS117" s="17"/>
      <c r="XT117" s="17"/>
      <c r="XU117" s="17"/>
      <c r="XV117" s="17"/>
      <c r="XW117" s="17"/>
      <c r="XX117" s="17"/>
      <c r="XY117" s="17"/>
      <c r="XZ117" s="17"/>
      <c r="YA117" s="17"/>
      <c r="YB117" s="17"/>
      <c r="YC117" s="17"/>
      <c r="YD117" s="17"/>
      <c r="YE117" s="17"/>
      <c r="YF117" s="17"/>
      <c r="YG117" s="17"/>
      <c r="YH117" s="17"/>
      <c r="YI117" s="17"/>
      <c r="YJ117" s="17"/>
      <c r="YK117" s="17"/>
      <c r="YL117" s="17"/>
      <c r="YM117" s="17"/>
      <c r="YN117" s="17"/>
      <c r="YO117" s="17"/>
      <c r="YP117" s="17"/>
      <c r="YQ117" s="17"/>
      <c r="YR117" s="17"/>
      <c r="YS117" s="17"/>
      <c r="YT117" s="17"/>
      <c r="YU117" s="17"/>
      <c r="YV117" s="17"/>
      <c r="YW117" s="17"/>
      <c r="YX117" s="17"/>
      <c r="YY117" s="17"/>
      <c r="YZ117" s="17"/>
      <c r="ZA117" s="17"/>
      <c r="ZB117" s="17"/>
      <c r="ZC117" s="17"/>
      <c r="ZD117" s="17"/>
      <c r="ZE117" s="17"/>
      <c r="ZF117" s="17"/>
      <c r="ZG117" s="17"/>
      <c r="ZH117" s="17"/>
      <c r="ZI117" s="17"/>
      <c r="ZJ117" s="17"/>
      <c r="ZK117" s="17"/>
      <c r="ZL117" s="17"/>
      <c r="ZM117" s="17"/>
      <c r="ZN117" s="17"/>
      <c r="ZO117" s="17"/>
      <c r="ZP117" s="17"/>
      <c r="ZQ117" s="17"/>
      <c r="ZR117" s="17"/>
      <c r="ZS117" s="17"/>
      <c r="ZT117" s="17"/>
      <c r="ZU117" s="17"/>
      <c r="ZV117" s="17"/>
      <c r="ZW117" s="17"/>
      <c r="ZX117" s="17"/>
      <c r="ZY117" s="17"/>
      <c r="ZZ117" s="17"/>
      <c r="AAA117" s="17"/>
      <c r="AAB117" s="17"/>
      <c r="AAC117" s="17"/>
      <c r="AAD117" s="17"/>
      <c r="AAE117" s="17"/>
      <c r="AAF117" s="17"/>
      <c r="AAG117" s="17"/>
      <c r="AAH117" s="17"/>
      <c r="AAI117" s="17"/>
      <c r="AAJ117" s="17"/>
      <c r="AAK117" s="17"/>
      <c r="AAL117" s="17"/>
      <c r="AAM117" s="17"/>
      <c r="AAN117" s="17"/>
      <c r="AAO117" s="17"/>
      <c r="AAP117" s="17"/>
      <c r="AAQ117" s="17"/>
      <c r="AAR117" s="17"/>
      <c r="AAS117" s="17"/>
      <c r="AAT117" s="17"/>
      <c r="AAU117" s="17"/>
      <c r="AAV117" s="17"/>
      <c r="AAW117" s="17"/>
      <c r="AAX117" s="17"/>
      <c r="AAY117" s="17"/>
      <c r="AAZ117" s="17"/>
      <c r="ABA117" s="17"/>
      <c r="ABB117" s="17"/>
      <c r="ABC117" s="17"/>
      <c r="ABD117" s="17"/>
      <c r="ABE117" s="17"/>
      <c r="ABF117" s="17"/>
      <c r="ABG117" s="17"/>
      <c r="ABH117" s="17"/>
      <c r="ABI117" s="17"/>
      <c r="ABJ117" s="17"/>
      <c r="ABK117" s="17"/>
      <c r="ABL117" s="17"/>
      <c r="ABM117" s="17"/>
      <c r="ABN117" s="17"/>
      <c r="ABO117" s="17"/>
      <c r="ABP117" s="17"/>
      <c r="ABQ117" s="17"/>
      <c r="ABR117" s="17"/>
      <c r="ABS117" s="17"/>
      <c r="ABT117" s="17"/>
      <c r="ABU117" s="17"/>
      <c r="ABV117" s="17"/>
      <c r="ABW117" s="17"/>
      <c r="ABX117" s="17"/>
      <c r="ABY117" s="17"/>
      <c r="ABZ117" s="17"/>
      <c r="ACA117" s="17"/>
      <c r="ACB117" s="17"/>
      <c r="ACC117" s="17"/>
      <c r="ACD117" s="17"/>
      <c r="ACE117" s="17"/>
      <c r="ACF117" s="17"/>
      <c r="ACG117" s="17"/>
      <c r="ACH117" s="17"/>
      <c r="ACI117" s="17"/>
      <c r="ACJ117" s="17"/>
      <c r="ACK117" s="17"/>
      <c r="ACL117" s="17"/>
      <c r="ACM117" s="17"/>
      <c r="ACN117" s="17"/>
      <c r="ACO117" s="17"/>
      <c r="ACP117" s="17"/>
      <c r="ACQ117" s="17"/>
      <c r="ACR117" s="17"/>
      <c r="ACS117" s="17"/>
      <c r="ACT117" s="17"/>
      <c r="ACU117" s="17"/>
      <c r="ACV117" s="17"/>
      <c r="ACW117" s="17"/>
      <c r="ACX117" s="17"/>
      <c r="ACY117" s="17"/>
      <c r="ACZ117" s="17"/>
      <c r="ADA117" s="17"/>
      <c r="ADB117" s="17"/>
      <c r="ADC117" s="17"/>
      <c r="ADD117" s="17"/>
      <c r="ADE117" s="17"/>
      <c r="ADF117" s="17"/>
      <c r="ADG117" s="17"/>
      <c r="ADH117" s="17"/>
      <c r="ADI117" s="17"/>
      <c r="ADJ117" s="17"/>
      <c r="ADK117" s="17"/>
      <c r="ADL117" s="17"/>
      <c r="ADM117" s="17"/>
      <c r="ADN117" s="17"/>
      <c r="ADO117" s="17"/>
      <c r="ADP117" s="17"/>
      <c r="ADQ117" s="17"/>
      <c r="ADR117" s="17"/>
      <c r="ADS117" s="17"/>
      <c r="ADT117" s="17"/>
      <c r="ADU117" s="17"/>
      <c r="ADV117" s="17"/>
      <c r="ADW117" s="17"/>
      <c r="ADX117" s="17"/>
      <c r="ADY117" s="17"/>
      <c r="ADZ117" s="17"/>
      <c r="AEA117" s="17"/>
      <c r="AEB117" s="17"/>
      <c r="AEC117" s="17"/>
      <c r="AED117" s="17"/>
      <c r="AEE117" s="17"/>
      <c r="AEF117" s="17"/>
      <c r="AEG117" s="17"/>
      <c r="AEH117" s="17"/>
      <c r="AEI117" s="17"/>
      <c r="AEJ117" s="17"/>
      <c r="AEK117" s="17"/>
      <c r="AEL117" s="17"/>
      <c r="AEM117" s="17"/>
      <c r="AEN117" s="17"/>
      <c r="AEO117" s="17"/>
      <c r="AEP117" s="17"/>
      <c r="AEQ117" s="17"/>
      <c r="AER117" s="17"/>
      <c r="AES117" s="17"/>
      <c r="AET117" s="17"/>
      <c r="AEU117" s="17"/>
      <c r="AEV117" s="17"/>
      <c r="AEW117" s="17"/>
      <c r="AEX117" s="17"/>
      <c r="AEY117" s="17"/>
      <c r="AEZ117" s="17"/>
      <c r="AFA117" s="17"/>
      <c r="AFB117" s="17"/>
      <c r="AFC117" s="17"/>
      <c r="AFD117" s="17"/>
      <c r="AFE117" s="17"/>
      <c r="AFF117" s="17"/>
      <c r="AFG117" s="17"/>
      <c r="AFH117" s="17"/>
      <c r="AFI117" s="17"/>
      <c r="AFJ117" s="17"/>
      <c r="AFK117" s="17"/>
      <c r="AFL117" s="17"/>
      <c r="AFM117" s="17"/>
      <c r="AFN117" s="17"/>
      <c r="AFO117" s="17"/>
      <c r="AFP117" s="17"/>
      <c r="AFQ117" s="17"/>
      <c r="AFR117" s="17"/>
      <c r="AFS117" s="17"/>
      <c r="AFT117" s="17"/>
      <c r="AFU117" s="17"/>
      <c r="AFV117" s="17"/>
      <c r="AFW117" s="17"/>
      <c r="AFX117" s="17"/>
      <c r="AFY117" s="17"/>
      <c r="AFZ117" s="17"/>
      <c r="AGA117" s="17"/>
      <c r="AGB117" s="17"/>
      <c r="AGC117" s="17"/>
      <c r="AGD117" s="17"/>
      <c r="AGE117" s="17"/>
      <c r="AGF117" s="17"/>
      <c r="AGG117" s="17"/>
      <c r="AGH117" s="17"/>
      <c r="AGI117" s="17"/>
      <c r="AGJ117" s="17"/>
      <c r="AGK117" s="17"/>
      <c r="AGL117" s="17"/>
      <c r="AGM117" s="17"/>
      <c r="AGN117" s="17"/>
      <c r="AGO117" s="17"/>
      <c r="AGP117" s="17"/>
      <c r="AGQ117" s="17"/>
      <c r="AGR117" s="17"/>
      <c r="AGS117" s="17"/>
      <c r="AGT117" s="17"/>
      <c r="AGU117" s="17"/>
      <c r="AGV117" s="17"/>
      <c r="AGW117" s="17"/>
      <c r="AGX117" s="17"/>
      <c r="AGY117" s="17"/>
      <c r="AGZ117" s="17"/>
      <c r="AHA117" s="17"/>
      <c r="AHB117" s="17"/>
      <c r="AHC117" s="17"/>
      <c r="AHD117" s="17"/>
      <c r="AHE117" s="17"/>
      <c r="AHF117" s="17"/>
      <c r="AHG117" s="17"/>
      <c r="AHH117" s="17"/>
      <c r="AHI117" s="17"/>
      <c r="AHJ117" s="17"/>
      <c r="AHK117" s="17"/>
      <c r="AHL117" s="17"/>
      <c r="AHM117" s="17"/>
      <c r="AHN117" s="17"/>
      <c r="AHO117" s="17"/>
      <c r="AHP117" s="17"/>
      <c r="AHQ117" s="17"/>
      <c r="AHR117" s="17"/>
      <c r="AHS117" s="17"/>
      <c r="AHT117" s="17"/>
      <c r="AHU117" s="17"/>
      <c r="AHV117" s="17"/>
      <c r="AHW117" s="17"/>
      <c r="AHX117" s="17"/>
      <c r="AHY117" s="17"/>
      <c r="AHZ117" s="17"/>
      <c r="AIA117" s="17"/>
      <c r="AIB117" s="17"/>
      <c r="AIC117" s="17"/>
      <c r="AID117" s="17"/>
      <c r="AIE117" s="17"/>
      <c r="AIF117" s="17"/>
      <c r="AIG117" s="17"/>
      <c r="AIH117" s="17"/>
      <c r="AII117" s="17"/>
      <c r="AIJ117" s="17"/>
      <c r="AIK117" s="17"/>
      <c r="AIL117" s="17"/>
      <c r="AIM117" s="17"/>
      <c r="AIN117" s="17"/>
      <c r="AIO117" s="17"/>
      <c r="AIP117" s="17"/>
      <c r="AIQ117" s="17"/>
      <c r="AIR117" s="17"/>
      <c r="AIS117" s="17"/>
      <c r="AIT117" s="17"/>
      <c r="AIU117" s="17"/>
      <c r="AIV117" s="17"/>
      <c r="AIW117" s="17"/>
      <c r="AIX117" s="17"/>
      <c r="AIY117" s="17"/>
      <c r="AIZ117" s="17"/>
      <c r="AJA117" s="17"/>
      <c r="AJB117" s="17"/>
      <c r="AJC117" s="17"/>
      <c r="AJD117" s="17"/>
      <c r="AJE117" s="17"/>
      <c r="AJF117" s="17"/>
      <c r="AJG117" s="17"/>
      <c r="AJH117" s="17"/>
      <c r="AJI117" s="17"/>
      <c r="AJJ117" s="17"/>
      <c r="AJK117" s="17"/>
      <c r="AJL117" s="17"/>
      <c r="AJM117" s="17"/>
      <c r="AJN117" s="17"/>
      <c r="AJO117" s="17"/>
      <c r="AJP117" s="17"/>
      <c r="AJQ117" s="17"/>
      <c r="AJR117" s="17"/>
      <c r="AJS117" s="17"/>
      <c r="AJT117" s="17"/>
      <c r="AJU117" s="17"/>
      <c r="AJV117" s="17"/>
      <c r="AJW117" s="17"/>
      <c r="AJX117" s="17"/>
      <c r="AJY117" s="17"/>
      <c r="AJZ117" s="17"/>
      <c r="AKA117" s="17"/>
      <c r="AKB117" s="17"/>
      <c r="AKC117" s="17"/>
      <c r="AKD117" s="17"/>
      <c r="AKE117" s="17"/>
      <c r="AKF117" s="17"/>
      <c r="AKG117" s="17"/>
      <c r="AKH117" s="17"/>
      <c r="AKI117" s="17"/>
      <c r="AKJ117" s="17"/>
      <c r="AKK117" s="17"/>
      <c r="AKL117" s="17"/>
      <c r="AKM117" s="17"/>
      <c r="AKN117" s="17"/>
      <c r="AKO117" s="17"/>
      <c r="AKP117" s="17"/>
      <c r="AKQ117" s="17"/>
      <c r="AKR117" s="17"/>
      <c r="AKS117" s="17"/>
      <c r="AKT117" s="17"/>
      <c r="AKU117" s="17"/>
      <c r="AKV117" s="17"/>
      <c r="AKW117" s="17"/>
      <c r="AKX117" s="17"/>
      <c r="AKY117" s="17"/>
      <c r="AKZ117" s="17"/>
      <c r="ALA117" s="17"/>
      <c r="ALB117" s="17"/>
      <c r="ALC117" s="17"/>
      <c r="ALD117" s="17"/>
      <c r="ALE117" s="17"/>
      <c r="ALF117" s="17"/>
      <c r="ALG117" s="17"/>
      <c r="ALH117" s="17"/>
      <c r="ALI117" s="17"/>
      <c r="ALJ117" s="17"/>
      <c r="ALK117" s="17"/>
      <c r="ALL117" s="17"/>
      <c r="ALM117" s="17"/>
      <c r="ALN117" s="17"/>
      <c r="ALO117" s="17"/>
      <c r="ALP117" s="17"/>
      <c r="ALQ117" s="17"/>
      <c r="ALR117" s="17"/>
      <c r="ALS117" s="17"/>
      <c r="ALT117" s="17"/>
      <c r="ALU117" s="17"/>
      <c r="ALV117" s="17"/>
      <c r="ALW117" s="17"/>
      <c r="ALX117" s="17"/>
      <c r="ALY117" s="17"/>
      <c r="ALZ117" s="17"/>
      <c r="AMA117" s="17"/>
      <c r="AMB117" s="17"/>
      <c r="AMC117" s="17"/>
      <c r="AMD117" s="17"/>
      <c r="AME117" s="17"/>
      <c r="AMF117" s="17"/>
      <c r="AMG117" s="17"/>
    </row>
    <row r="118" spans="1:1021">
      <c r="A118" s="17"/>
      <c r="B118" s="19" t="s">
        <v>550</v>
      </c>
      <c r="C118" s="20" t="s">
        <v>31</v>
      </c>
      <c r="D118" s="21"/>
      <c r="E118" s="22">
        <v>0.6</v>
      </c>
      <c r="F118" s="21">
        <v>29.95</v>
      </c>
      <c r="G118" s="22">
        <f t="shared" si="26"/>
        <v>0.08</v>
      </c>
      <c r="H118" s="21"/>
      <c r="I118" s="22"/>
      <c r="J118" s="21">
        <f t="shared" si="27"/>
        <v>1.4376</v>
      </c>
      <c r="K118" s="25">
        <f t="shared" si="28"/>
        <v>17.97</v>
      </c>
      <c r="L118" s="26">
        <f t="shared" si="29"/>
        <v>17.97</v>
      </c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  <c r="IE118" s="17"/>
      <c r="IF118" s="17"/>
      <c r="IG118" s="17"/>
      <c r="IH118" s="17"/>
      <c r="II118" s="17"/>
      <c r="IJ118" s="17"/>
      <c r="IK118" s="17"/>
      <c r="IL118" s="17"/>
      <c r="IM118" s="17"/>
      <c r="IN118" s="17"/>
      <c r="IO118" s="17"/>
      <c r="IP118" s="17"/>
      <c r="IQ118" s="17"/>
      <c r="IR118" s="17"/>
      <c r="IS118" s="17"/>
      <c r="IT118" s="17"/>
      <c r="IU118" s="17"/>
      <c r="IV118" s="17"/>
      <c r="IW118" s="17"/>
      <c r="IX118" s="17"/>
      <c r="IY118" s="17"/>
      <c r="IZ118" s="17"/>
      <c r="JA118" s="17"/>
      <c r="JB118" s="17"/>
      <c r="JC118" s="17"/>
      <c r="JD118" s="17"/>
      <c r="JE118" s="17"/>
      <c r="JF118" s="17"/>
      <c r="JG118" s="17"/>
      <c r="JH118" s="17"/>
      <c r="JI118" s="17"/>
      <c r="JJ118" s="17"/>
      <c r="JK118" s="17"/>
      <c r="JL118" s="17"/>
      <c r="JM118" s="17"/>
      <c r="JN118" s="17"/>
      <c r="JO118" s="17"/>
      <c r="JP118" s="17"/>
      <c r="JQ118" s="17"/>
      <c r="JR118" s="17"/>
      <c r="JS118" s="17"/>
      <c r="JT118" s="17"/>
      <c r="JU118" s="17"/>
      <c r="JV118" s="17"/>
      <c r="JW118" s="17"/>
      <c r="JX118" s="17"/>
      <c r="JY118" s="17"/>
      <c r="JZ118" s="17"/>
      <c r="KA118" s="17"/>
      <c r="KB118" s="17"/>
      <c r="KC118" s="17"/>
      <c r="KD118" s="17"/>
      <c r="KE118" s="17"/>
      <c r="KF118" s="17"/>
      <c r="KG118" s="17"/>
      <c r="KH118" s="17"/>
      <c r="KI118" s="17"/>
      <c r="KJ118" s="17"/>
      <c r="KK118" s="17"/>
      <c r="KL118" s="17"/>
      <c r="KM118" s="17"/>
      <c r="KN118" s="17"/>
      <c r="KO118" s="17"/>
      <c r="KP118" s="17"/>
      <c r="KQ118" s="17"/>
      <c r="KR118" s="17"/>
      <c r="KS118" s="17"/>
      <c r="KT118" s="17"/>
      <c r="KU118" s="17"/>
      <c r="KV118" s="17"/>
      <c r="KW118" s="17"/>
      <c r="KX118" s="17"/>
      <c r="KY118" s="17"/>
      <c r="KZ118" s="17"/>
      <c r="LA118" s="17"/>
      <c r="LB118" s="17"/>
      <c r="LC118" s="17"/>
      <c r="LD118" s="17"/>
      <c r="LE118" s="17"/>
      <c r="LF118" s="17"/>
      <c r="LG118" s="17"/>
      <c r="LH118" s="17"/>
      <c r="LI118" s="17"/>
      <c r="LJ118" s="17"/>
      <c r="LK118" s="17"/>
      <c r="LL118" s="17"/>
      <c r="LM118" s="17"/>
      <c r="LN118" s="17"/>
      <c r="LO118" s="17"/>
      <c r="LP118" s="17"/>
      <c r="LQ118" s="17"/>
      <c r="LR118" s="17"/>
      <c r="LS118" s="17"/>
      <c r="LT118" s="17"/>
      <c r="LU118" s="17"/>
      <c r="LV118" s="17"/>
      <c r="LW118" s="17"/>
      <c r="LX118" s="17"/>
      <c r="LY118" s="17"/>
      <c r="LZ118" s="17"/>
      <c r="MA118" s="17"/>
      <c r="MB118" s="17"/>
      <c r="MC118" s="17"/>
      <c r="MD118" s="17"/>
      <c r="ME118" s="17"/>
      <c r="MF118" s="17"/>
      <c r="MG118" s="17"/>
      <c r="MH118" s="17"/>
      <c r="MI118" s="17"/>
      <c r="MJ118" s="17"/>
      <c r="MK118" s="17"/>
      <c r="ML118" s="17"/>
      <c r="MM118" s="17"/>
      <c r="MN118" s="17"/>
      <c r="MO118" s="17"/>
      <c r="MP118" s="17"/>
      <c r="MQ118" s="17"/>
      <c r="MR118" s="17"/>
      <c r="MS118" s="17"/>
      <c r="MT118" s="17"/>
      <c r="MU118" s="17"/>
      <c r="MV118" s="17"/>
      <c r="MW118" s="17"/>
      <c r="MX118" s="17"/>
      <c r="MY118" s="17"/>
      <c r="MZ118" s="17"/>
      <c r="NA118" s="17"/>
      <c r="NB118" s="17"/>
      <c r="NC118" s="17"/>
      <c r="ND118" s="17"/>
      <c r="NE118" s="17"/>
      <c r="NF118" s="17"/>
      <c r="NG118" s="17"/>
      <c r="NH118" s="17"/>
      <c r="NI118" s="17"/>
      <c r="NJ118" s="17"/>
      <c r="NK118" s="17"/>
      <c r="NL118" s="17"/>
      <c r="NM118" s="17"/>
      <c r="NN118" s="17"/>
      <c r="NO118" s="17"/>
      <c r="NP118" s="17"/>
      <c r="NQ118" s="17"/>
      <c r="NR118" s="17"/>
      <c r="NS118" s="17"/>
      <c r="NT118" s="17"/>
      <c r="NU118" s="17"/>
      <c r="NV118" s="17"/>
      <c r="NW118" s="17"/>
      <c r="NX118" s="17"/>
      <c r="NY118" s="17"/>
      <c r="NZ118" s="17"/>
      <c r="OA118" s="17"/>
      <c r="OB118" s="17"/>
      <c r="OC118" s="17"/>
      <c r="OD118" s="17"/>
      <c r="OE118" s="17"/>
      <c r="OF118" s="17"/>
      <c r="OG118" s="17"/>
      <c r="OH118" s="17"/>
      <c r="OI118" s="17"/>
      <c r="OJ118" s="17"/>
      <c r="OK118" s="17"/>
      <c r="OL118" s="17"/>
      <c r="OM118" s="17"/>
      <c r="ON118" s="17"/>
      <c r="OO118" s="17"/>
      <c r="OP118" s="17"/>
      <c r="OQ118" s="17"/>
      <c r="OR118" s="17"/>
      <c r="OS118" s="17"/>
      <c r="OT118" s="17"/>
      <c r="OU118" s="17"/>
      <c r="OV118" s="17"/>
      <c r="OW118" s="17"/>
      <c r="OX118" s="17"/>
      <c r="OY118" s="17"/>
      <c r="OZ118" s="17"/>
      <c r="PA118" s="17"/>
      <c r="PB118" s="17"/>
      <c r="PC118" s="17"/>
      <c r="PD118" s="17"/>
      <c r="PE118" s="17"/>
      <c r="PF118" s="17"/>
      <c r="PG118" s="17"/>
      <c r="PH118" s="17"/>
      <c r="PI118" s="17"/>
      <c r="PJ118" s="17"/>
      <c r="PK118" s="17"/>
      <c r="PL118" s="17"/>
      <c r="PM118" s="17"/>
      <c r="PN118" s="17"/>
      <c r="PO118" s="17"/>
      <c r="PP118" s="17"/>
      <c r="PQ118" s="17"/>
      <c r="PR118" s="17"/>
      <c r="PS118" s="17"/>
      <c r="PT118" s="17"/>
      <c r="PU118" s="17"/>
      <c r="PV118" s="17"/>
      <c r="PW118" s="17"/>
      <c r="PX118" s="17"/>
      <c r="PY118" s="17"/>
      <c r="PZ118" s="17"/>
      <c r="QA118" s="17"/>
      <c r="QB118" s="17"/>
      <c r="QC118" s="17"/>
      <c r="QD118" s="17"/>
      <c r="QE118" s="17"/>
      <c r="QF118" s="17"/>
      <c r="QG118" s="17"/>
      <c r="QH118" s="17"/>
      <c r="QI118" s="17"/>
      <c r="QJ118" s="17"/>
      <c r="QK118" s="17"/>
      <c r="QL118" s="17"/>
      <c r="QM118" s="17"/>
      <c r="QN118" s="17"/>
      <c r="QO118" s="17"/>
      <c r="QP118" s="17"/>
      <c r="QQ118" s="17"/>
      <c r="QR118" s="17"/>
      <c r="QS118" s="17"/>
      <c r="QT118" s="17"/>
      <c r="QU118" s="17"/>
      <c r="QV118" s="17"/>
      <c r="QW118" s="17"/>
      <c r="QX118" s="17"/>
      <c r="QY118" s="17"/>
      <c r="QZ118" s="17"/>
      <c r="RA118" s="17"/>
      <c r="RB118" s="17"/>
      <c r="RC118" s="17"/>
      <c r="RD118" s="17"/>
      <c r="RE118" s="17"/>
      <c r="RF118" s="17"/>
      <c r="RG118" s="17"/>
      <c r="RH118" s="17"/>
      <c r="RI118" s="17"/>
      <c r="RJ118" s="17"/>
      <c r="RK118" s="17"/>
      <c r="RL118" s="17"/>
      <c r="RM118" s="17"/>
      <c r="RN118" s="17"/>
      <c r="RO118" s="17"/>
      <c r="RP118" s="17"/>
      <c r="RQ118" s="17"/>
      <c r="RR118" s="17"/>
      <c r="RS118" s="17"/>
      <c r="RT118" s="17"/>
      <c r="RU118" s="17"/>
      <c r="RV118" s="17"/>
      <c r="RW118" s="17"/>
      <c r="RX118" s="17"/>
      <c r="RY118" s="17"/>
      <c r="RZ118" s="17"/>
      <c r="SA118" s="17"/>
      <c r="SB118" s="17"/>
      <c r="SC118" s="17"/>
      <c r="SD118" s="17"/>
      <c r="SE118" s="17"/>
      <c r="SF118" s="17"/>
      <c r="SG118" s="17"/>
      <c r="SH118" s="17"/>
      <c r="SI118" s="17"/>
      <c r="SJ118" s="17"/>
      <c r="SK118" s="17"/>
      <c r="SL118" s="17"/>
      <c r="SM118" s="17"/>
      <c r="SN118" s="17"/>
      <c r="SO118" s="17"/>
      <c r="SP118" s="17"/>
      <c r="SQ118" s="17"/>
      <c r="SR118" s="17"/>
      <c r="SS118" s="17"/>
      <c r="ST118" s="17"/>
      <c r="SU118" s="17"/>
      <c r="SV118" s="17"/>
      <c r="SW118" s="17"/>
      <c r="SX118" s="17"/>
      <c r="SY118" s="17"/>
      <c r="SZ118" s="17"/>
      <c r="TA118" s="17"/>
      <c r="TB118" s="17"/>
      <c r="TC118" s="17"/>
      <c r="TD118" s="17"/>
      <c r="TE118" s="17"/>
      <c r="TF118" s="17"/>
      <c r="TG118" s="17"/>
      <c r="TH118" s="17"/>
      <c r="TI118" s="17"/>
      <c r="TJ118" s="17"/>
      <c r="TK118" s="17"/>
      <c r="TL118" s="17"/>
      <c r="TM118" s="17"/>
      <c r="TN118" s="17"/>
      <c r="TO118" s="17"/>
      <c r="TP118" s="17"/>
      <c r="TQ118" s="17"/>
      <c r="TR118" s="17"/>
      <c r="TS118" s="17"/>
      <c r="TT118" s="17"/>
      <c r="TU118" s="17"/>
      <c r="TV118" s="17"/>
      <c r="TW118" s="17"/>
      <c r="TX118" s="17"/>
      <c r="TY118" s="17"/>
      <c r="TZ118" s="17"/>
      <c r="UA118" s="17"/>
      <c r="UB118" s="17"/>
      <c r="UC118" s="17"/>
      <c r="UD118" s="17"/>
      <c r="UE118" s="17"/>
      <c r="UF118" s="17"/>
      <c r="UG118" s="17"/>
      <c r="UH118" s="17"/>
      <c r="UI118" s="17"/>
      <c r="UJ118" s="17"/>
      <c r="UK118" s="17"/>
      <c r="UL118" s="17"/>
      <c r="UM118" s="17"/>
      <c r="UN118" s="17"/>
      <c r="UO118" s="17"/>
      <c r="UP118" s="17"/>
      <c r="UQ118" s="17"/>
      <c r="UR118" s="17"/>
      <c r="US118" s="17"/>
      <c r="UT118" s="17"/>
      <c r="UU118" s="17"/>
      <c r="UV118" s="17"/>
      <c r="UW118" s="17"/>
      <c r="UX118" s="17"/>
      <c r="UY118" s="17"/>
      <c r="UZ118" s="17"/>
      <c r="VA118" s="17"/>
      <c r="VB118" s="17"/>
      <c r="VC118" s="17"/>
      <c r="VD118" s="17"/>
      <c r="VE118" s="17"/>
      <c r="VF118" s="17"/>
      <c r="VG118" s="17"/>
      <c r="VH118" s="17"/>
      <c r="VI118" s="17"/>
      <c r="VJ118" s="17"/>
      <c r="VK118" s="17"/>
      <c r="VL118" s="17"/>
      <c r="VM118" s="17"/>
      <c r="VN118" s="17"/>
      <c r="VO118" s="17"/>
      <c r="VP118" s="17"/>
      <c r="VQ118" s="17"/>
      <c r="VR118" s="17"/>
      <c r="VS118" s="17"/>
      <c r="VT118" s="17"/>
      <c r="VU118" s="17"/>
      <c r="VV118" s="17"/>
      <c r="VW118" s="17"/>
      <c r="VX118" s="17"/>
      <c r="VY118" s="17"/>
      <c r="VZ118" s="17"/>
      <c r="WA118" s="17"/>
      <c r="WB118" s="17"/>
      <c r="WC118" s="17"/>
      <c r="WD118" s="17"/>
      <c r="WE118" s="17"/>
      <c r="WF118" s="17"/>
      <c r="WG118" s="17"/>
      <c r="WH118" s="17"/>
      <c r="WI118" s="17"/>
      <c r="WJ118" s="17"/>
      <c r="WK118" s="17"/>
      <c r="WL118" s="17"/>
      <c r="WM118" s="17"/>
      <c r="WN118" s="17"/>
      <c r="WO118" s="17"/>
      <c r="WP118" s="17"/>
      <c r="WQ118" s="17"/>
      <c r="WR118" s="17"/>
      <c r="WS118" s="17"/>
      <c r="WT118" s="17"/>
      <c r="WU118" s="17"/>
      <c r="WV118" s="17"/>
      <c r="WW118" s="17"/>
      <c r="WX118" s="17"/>
      <c r="WY118" s="17"/>
      <c r="WZ118" s="17"/>
      <c r="XA118" s="17"/>
      <c r="XB118" s="17"/>
      <c r="XC118" s="17"/>
      <c r="XD118" s="17"/>
      <c r="XE118" s="17"/>
      <c r="XF118" s="17"/>
      <c r="XG118" s="17"/>
      <c r="XH118" s="17"/>
      <c r="XI118" s="17"/>
      <c r="XJ118" s="17"/>
      <c r="XK118" s="17"/>
      <c r="XL118" s="17"/>
      <c r="XM118" s="17"/>
      <c r="XN118" s="17"/>
      <c r="XO118" s="17"/>
      <c r="XP118" s="17"/>
      <c r="XQ118" s="17"/>
      <c r="XR118" s="17"/>
      <c r="XS118" s="17"/>
      <c r="XT118" s="17"/>
      <c r="XU118" s="17"/>
      <c r="XV118" s="17"/>
      <c r="XW118" s="17"/>
      <c r="XX118" s="17"/>
      <c r="XY118" s="17"/>
      <c r="XZ118" s="17"/>
      <c r="YA118" s="17"/>
      <c r="YB118" s="17"/>
      <c r="YC118" s="17"/>
      <c r="YD118" s="17"/>
      <c r="YE118" s="17"/>
      <c r="YF118" s="17"/>
      <c r="YG118" s="17"/>
      <c r="YH118" s="17"/>
      <c r="YI118" s="17"/>
      <c r="YJ118" s="17"/>
      <c r="YK118" s="17"/>
      <c r="YL118" s="17"/>
      <c r="YM118" s="17"/>
      <c r="YN118" s="17"/>
      <c r="YO118" s="17"/>
      <c r="YP118" s="17"/>
      <c r="YQ118" s="17"/>
      <c r="YR118" s="17"/>
      <c r="YS118" s="17"/>
      <c r="YT118" s="17"/>
      <c r="YU118" s="17"/>
      <c r="YV118" s="17"/>
      <c r="YW118" s="17"/>
      <c r="YX118" s="17"/>
      <c r="YY118" s="17"/>
      <c r="YZ118" s="17"/>
      <c r="ZA118" s="17"/>
      <c r="ZB118" s="17"/>
      <c r="ZC118" s="17"/>
      <c r="ZD118" s="17"/>
      <c r="ZE118" s="17"/>
      <c r="ZF118" s="17"/>
      <c r="ZG118" s="17"/>
      <c r="ZH118" s="17"/>
      <c r="ZI118" s="17"/>
      <c r="ZJ118" s="17"/>
      <c r="ZK118" s="17"/>
      <c r="ZL118" s="17"/>
      <c r="ZM118" s="17"/>
      <c r="ZN118" s="17"/>
      <c r="ZO118" s="17"/>
      <c r="ZP118" s="17"/>
      <c r="ZQ118" s="17"/>
      <c r="ZR118" s="17"/>
      <c r="ZS118" s="17"/>
      <c r="ZT118" s="17"/>
      <c r="ZU118" s="17"/>
      <c r="ZV118" s="17"/>
      <c r="ZW118" s="17"/>
      <c r="ZX118" s="17"/>
      <c r="ZY118" s="17"/>
      <c r="ZZ118" s="17"/>
      <c r="AAA118" s="17"/>
      <c r="AAB118" s="17"/>
      <c r="AAC118" s="17"/>
      <c r="AAD118" s="17"/>
      <c r="AAE118" s="17"/>
      <c r="AAF118" s="17"/>
      <c r="AAG118" s="17"/>
      <c r="AAH118" s="17"/>
      <c r="AAI118" s="17"/>
      <c r="AAJ118" s="17"/>
      <c r="AAK118" s="17"/>
      <c r="AAL118" s="17"/>
      <c r="AAM118" s="17"/>
      <c r="AAN118" s="17"/>
      <c r="AAO118" s="17"/>
      <c r="AAP118" s="17"/>
      <c r="AAQ118" s="17"/>
      <c r="AAR118" s="17"/>
      <c r="AAS118" s="17"/>
      <c r="AAT118" s="17"/>
      <c r="AAU118" s="17"/>
      <c r="AAV118" s="17"/>
      <c r="AAW118" s="17"/>
      <c r="AAX118" s="17"/>
      <c r="AAY118" s="17"/>
      <c r="AAZ118" s="17"/>
      <c r="ABA118" s="17"/>
      <c r="ABB118" s="17"/>
      <c r="ABC118" s="17"/>
      <c r="ABD118" s="17"/>
      <c r="ABE118" s="17"/>
      <c r="ABF118" s="17"/>
      <c r="ABG118" s="17"/>
      <c r="ABH118" s="17"/>
      <c r="ABI118" s="17"/>
      <c r="ABJ118" s="17"/>
      <c r="ABK118" s="17"/>
      <c r="ABL118" s="17"/>
      <c r="ABM118" s="17"/>
      <c r="ABN118" s="17"/>
      <c r="ABO118" s="17"/>
      <c r="ABP118" s="17"/>
      <c r="ABQ118" s="17"/>
      <c r="ABR118" s="17"/>
      <c r="ABS118" s="17"/>
      <c r="ABT118" s="17"/>
      <c r="ABU118" s="17"/>
      <c r="ABV118" s="17"/>
      <c r="ABW118" s="17"/>
      <c r="ABX118" s="17"/>
      <c r="ABY118" s="17"/>
      <c r="ABZ118" s="17"/>
      <c r="ACA118" s="17"/>
      <c r="ACB118" s="17"/>
      <c r="ACC118" s="17"/>
      <c r="ACD118" s="17"/>
      <c r="ACE118" s="17"/>
      <c r="ACF118" s="17"/>
      <c r="ACG118" s="17"/>
      <c r="ACH118" s="17"/>
      <c r="ACI118" s="17"/>
      <c r="ACJ118" s="17"/>
      <c r="ACK118" s="17"/>
      <c r="ACL118" s="17"/>
      <c r="ACM118" s="17"/>
      <c r="ACN118" s="17"/>
      <c r="ACO118" s="17"/>
      <c r="ACP118" s="17"/>
      <c r="ACQ118" s="17"/>
      <c r="ACR118" s="17"/>
      <c r="ACS118" s="17"/>
      <c r="ACT118" s="17"/>
      <c r="ACU118" s="17"/>
      <c r="ACV118" s="17"/>
      <c r="ACW118" s="17"/>
      <c r="ACX118" s="17"/>
      <c r="ACY118" s="17"/>
      <c r="ACZ118" s="17"/>
      <c r="ADA118" s="17"/>
      <c r="ADB118" s="17"/>
      <c r="ADC118" s="17"/>
      <c r="ADD118" s="17"/>
      <c r="ADE118" s="17"/>
      <c r="ADF118" s="17"/>
      <c r="ADG118" s="17"/>
      <c r="ADH118" s="17"/>
      <c r="ADI118" s="17"/>
      <c r="ADJ118" s="17"/>
      <c r="ADK118" s="17"/>
      <c r="ADL118" s="17"/>
      <c r="ADM118" s="17"/>
      <c r="ADN118" s="17"/>
      <c r="ADO118" s="17"/>
      <c r="ADP118" s="17"/>
      <c r="ADQ118" s="17"/>
      <c r="ADR118" s="17"/>
      <c r="ADS118" s="17"/>
      <c r="ADT118" s="17"/>
      <c r="ADU118" s="17"/>
      <c r="ADV118" s="17"/>
      <c r="ADW118" s="17"/>
      <c r="ADX118" s="17"/>
      <c r="ADY118" s="17"/>
      <c r="ADZ118" s="17"/>
      <c r="AEA118" s="17"/>
      <c r="AEB118" s="17"/>
      <c r="AEC118" s="17"/>
      <c r="AED118" s="17"/>
      <c r="AEE118" s="17"/>
      <c r="AEF118" s="17"/>
      <c r="AEG118" s="17"/>
      <c r="AEH118" s="17"/>
      <c r="AEI118" s="17"/>
      <c r="AEJ118" s="17"/>
      <c r="AEK118" s="17"/>
      <c r="AEL118" s="17"/>
      <c r="AEM118" s="17"/>
      <c r="AEN118" s="17"/>
      <c r="AEO118" s="17"/>
      <c r="AEP118" s="17"/>
      <c r="AEQ118" s="17"/>
      <c r="AER118" s="17"/>
      <c r="AES118" s="17"/>
      <c r="AET118" s="17"/>
      <c r="AEU118" s="17"/>
      <c r="AEV118" s="17"/>
      <c r="AEW118" s="17"/>
      <c r="AEX118" s="17"/>
      <c r="AEY118" s="17"/>
      <c r="AEZ118" s="17"/>
      <c r="AFA118" s="17"/>
      <c r="AFB118" s="17"/>
      <c r="AFC118" s="17"/>
      <c r="AFD118" s="17"/>
      <c r="AFE118" s="17"/>
      <c r="AFF118" s="17"/>
      <c r="AFG118" s="17"/>
      <c r="AFH118" s="17"/>
      <c r="AFI118" s="17"/>
      <c r="AFJ118" s="17"/>
      <c r="AFK118" s="17"/>
      <c r="AFL118" s="17"/>
      <c r="AFM118" s="17"/>
      <c r="AFN118" s="17"/>
      <c r="AFO118" s="17"/>
      <c r="AFP118" s="17"/>
      <c r="AFQ118" s="17"/>
      <c r="AFR118" s="17"/>
      <c r="AFS118" s="17"/>
      <c r="AFT118" s="17"/>
      <c r="AFU118" s="17"/>
      <c r="AFV118" s="17"/>
      <c r="AFW118" s="17"/>
      <c r="AFX118" s="17"/>
      <c r="AFY118" s="17"/>
      <c r="AFZ118" s="17"/>
      <c r="AGA118" s="17"/>
      <c r="AGB118" s="17"/>
      <c r="AGC118" s="17"/>
      <c r="AGD118" s="17"/>
      <c r="AGE118" s="17"/>
      <c r="AGF118" s="17"/>
      <c r="AGG118" s="17"/>
      <c r="AGH118" s="17"/>
      <c r="AGI118" s="17"/>
      <c r="AGJ118" s="17"/>
      <c r="AGK118" s="17"/>
      <c r="AGL118" s="17"/>
      <c r="AGM118" s="17"/>
      <c r="AGN118" s="17"/>
      <c r="AGO118" s="17"/>
      <c r="AGP118" s="17"/>
      <c r="AGQ118" s="17"/>
      <c r="AGR118" s="17"/>
      <c r="AGS118" s="17"/>
      <c r="AGT118" s="17"/>
      <c r="AGU118" s="17"/>
      <c r="AGV118" s="17"/>
      <c r="AGW118" s="17"/>
      <c r="AGX118" s="17"/>
      <c r="AGY118" s="17"/>
      <c r="AGZ118" s="17"/>
      <c r="AHA118" s="17"/>
      <c r="AHB118" s="17"/>
      <c r="AHC118" s="17"/>
      <c r="AHD118" s="17"/>
      <c r="AHE118" s="17"/>
      <c r="AHF118" s="17"/>
      <c r="AHG118" s="17"/>
      <c r="AHH118" s="17"/>
      <c r="AHI118" s="17"/>
      <c r="AHJ118" s="17"/>
      <c r="AHK118" s="17"/>
      <c r="AHL118" s="17"/>
      <c r="AHM118" s="17"/>
      <c r="AHN118" s="17"/>
      <c r="AHO118" s="17"/>
      <c r="AHP118" s="17"/>
      <c r="AHQ118" s="17"/>
      <c r="AHR118" s="17"/>
      <c r="AHS118" s="17"/>
      <c r="AHT118" s="17"/>
      <c r="AHU118" s="17"/>
      <c r="AHV118" s="17"/>
      <c r="AHW118" s="17"/>
      <c r="AHX118" s="17"/>
      <c r="AHY118" s="17"/>
      <c r="AHZ118" s="17"/>
      <c r="AIA118" s="17"/>
      <c r="AIB118" s="17"/>
      <c r="AIC118" s="17"/>
      <c r="AID118" s="17"/>
      <c r="AIE118" s="17"/>
      <c r="AIF118" s="17"/>
      <c r="AIG118" s="17"/>
      <c r="AIH118" s="17"/>
      <c r="AII118" s="17"/>
      <c r="AIJ118" s="17"/>
      <c r="AIK118" s="17"/>
      <c r="AIL118" s="17"/>
      <c r="AIM118" s="17"/>
      <c r="AIN118" s="17"/>
      <c r="AIO118" s="17"/>
      <c r="AIP118" s="17"/>
      <c r="AIQ118" s="17"/>
      <c r="AIR118" s="17"/>
      <c r="AIS118" s="17"/>
      <c r="AIT118" s="17"/>
      <c r="AIU118" s="17"/>
      <c r="AIV118" s="17"/>
      <c r="AIW118" s="17"/>
      <c r="AIX118" s="17"/>
      <c r="AIY118" s="17"/>
      <c r="AIZ118" s="17"/>
      <c r="AJA118" s="17"/>
      <c r="AJB118" s="17"/>
      <c r="AJC118" s="17"/>
      <c r="AJD118" s="17"/>
      <c r="AJE118" s="17"/>
      <c r="AJF118" s="17"/>
      <c r="AJG118" s="17"/>
      <c r="AJH118" s="17"/>
      <c r="AJI118" s="17"/>
      <c r="AJJ118" s="17"/>
      <c r="AJK118" s="17"/>
      <c r="AJL118" s="17"/>
      <c r="AJM118" s="17"/>
      <c r="AJN118" s="17"/>
      <c r="AJO118" s="17"/>
      <c r="AJP118" s="17"/>
      <c r="AJQ118" s="17"/>
      <c r="AJR118" s="17"/>
      <c r="AJS118" s="17"/>
      <c r="AJT118" s="17"/>
      <c r="AJU118" s="17"/>
      <c r="AJV118" s="17"/>
      <c r="AJW118" s="17"/>
      <c r="AJX118" s="17"/>
      <c r="AJY118" s="17"/>
      <c r="AJZ118" s="17"/>
      <c r="AKA118" s="17"/>
      <c r="AKB118" s="17"/>
      <c r="AKC118" s="17"/>
      <c r="AKD118" s="17"/>
      <c r="AKE118" s="17"/>
      <c r="AKF118" s="17"/>
      <c r="AKG118" s="17"/>
      <c r="AKH118" s="17"/>
      <c r="AKI118" s="17"/>
      <c r="AKJ118" s="17"/>
      <c r="AKK118" s="17"/>
      <c r="AKL118" s="17"/>
      <c r="AKM118" s="17"/>
      <c r="AKN118" s="17"/>
      <c r="AKO118" s="17"/>
      <c r="AKP118" s="17"/>
      <c r="AKQ118" s="17"/>
      <c r="AKR118" s="17"/>
      <c r="AKS118" s="17"/>
      <c r="AKT118" s="17"/>
      <c r="AKU118" s="17"/>
      <c r="AKV118" s="17"/>
      <c r="AKW118" s="17"/>
      <c r="AKX118" s="17"/>
      <c r="AKY118" s="17"/>
      <c r="AKZ118" s="17"/>
      <c r="ALA118" s="17"/>
      <c r="ALB118" s="17"/>
      <c r="ALC118" s="17"/>
      <c r="ALD118" s="17"/>
      <c r="ALE118" s="17"/>
      <c r="ALF118" s="17"/>
      <c r="ALG118" s="17"/>
      <c r="ALH118" s="17"/>
      <c r="ALI118" s="17"/>
      <c r="ALJ118" s="17"/>
      <c r="ALK118" s="17"/>
      <c r="ALL118" s="17"/>
      <c r="ALM118" s="17"/>
      <c r="ALN118" s="17"/>
      <c r="ALO118" s="17"/>
      <c r="ALP118" s="17"/>
      <c r="ALQ118" s="17"/>
      <c r="ALR118" s="17"/>
      <c r="ALS118" s="17"/>
      <c r="ALT118" s="17"/>
      <c r="ALU118" s="17"/>
      <c r="ALV118" s="17"/>
      <c r="ALW118" s="17"/>
      <c r="ALX118" s="17"/>
      <c r="ALY118" s="17"/>
      <c r="ALZ118" s="17"/>
      <c r="AMA118" s="17"/>
      <c r="AMB118" s="17"/>
      <c r="AMC118" s="17"/>
      <c r="AMD118" s="17"/>
      <c r="AME118" s="17"/>
      <c r="AMF118" s="17"/>
      <c r="AMG118" s="17"/>
    </row>
    <row r="119" spans="1:1021" ht="15.75" customHeight="1">
      <c r="A119" s="17"/>
      <c r="B119" s="343" t="s">
        <v>317</v>
      </c>
      <c r="C119" s="344"/>
      <c r="D119" s="344"/>
      <c r="E119" s="344"/>
      <c r="F119" s="344"/>
      <c r="G119" s="344"/>
      <c r="H119" s="344"/>
      <c r="I119" s="344"/>
      <c r="J119" s="344"/>
      <c r="K119" s="344"/>
      <c r="L119" s="36">
        <f>SUM(K116:K118)</f>
        <v>68.884999999999991</v>
      </c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7"/>
      <c r="EM119" s="17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7"/>
      <c r="EY119" s="17"/>
      <c r="EZ119" s="17"/>
      <c r="FA119" s="17"/>
      <c r="FB119" s="17"/>
      <c r="FC119" s="17"/>
      <c r="FD119" s="17"/>
      <c r="FE119" s="17"/>
      <c r="FF119" s="17"/>
      <c r="FG119" s="17"/>
      <c r="FH119" s="17"/>
      <c r="FI119" s="17"/>
      <c r="FJ119" s="17"/>
      <c r="FK119" s="17"/>
      <c r="FL119" s="17"/>
      <c r="FM119" s="17"/>
      <c r="FN119" s="17"/>
      <c r="FO119" s="17"/>
      <c r="FP119" s="17"/>
      <c r="FQ119" s="17"/>
      <c r="FR119" s="17"/>
      <c r="FS119" s="17"/>
      <c r="FT119" s="17"/>
      <c r="FU119" s="17"/>
      <c r="FV119" s="17"/>
      <c r="FW119" s="17"/>
      <c r="FX119" s="17"/>
      <c r="FY119" s="17"/>
      <c r="FZ119" s="17"/>
      <c r="GA119" s="17"/>
      <c r="GB119" s="17"/>
      <c r="GC119" s="17"/>
      <c r="GD119" s="17"/>
      <c r="GE119" s="17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  <c r="IE119" s="17"/>
      <c r="IF119" s="17"/>
      <c r="IG119" s="17"/>
      <c r="IH119" s="17"/>
      <c r="II119" s="17"/>
      <c r="IJ119" s="17"/>
      <c r="IK119" s="17"/>
      <c r="IL119" s="17"/>
      <c r="IM119" s="17"/>
      <c r="IN119" s="17"/>
      <c r="IO119" s="17"/>
      <c r="IP119" s="17"/>
      <c r="IQ119" s="17"/>
      <c r="IR119" s="17"/>
      <c r="IS119" s="17"/>
      <c r="IT119" s="17"/>
      <c r="IU119" s="17"/>
      <c r="IV119" s="17"/>
      <c r="IW119" s="17"/>
      <c r="IX119" s="17"/>
      <c r="IY119" s="17"/>
      <c r="IZ119" s="17"/>
      <c r="JA119" s="17"/>
      <c r="JB119" s="17"/>
      <c r="JC119" s="17"/>
      <c r="JD119" s="17"/>
      <c r="JE119" s="17"/>
      <c r="JF119" s="17"/>
      <c r="JG119" s="17"/>
      <c r="JH119" s="17"/>
      <c r="JI119" s="17"/>
      <c r="JJ119" s="17"/>
      <c r="JK119" s="17"/>
      <c r="JL119" s="17"/>
      <c r="JM119" s="17"/>
      <c r="JN119" s="17"/>
      <c r="JO119" s="17"/>
      <c r="JP119" s="17"/>
      <c r="JQ119" s="17"/>
      <c r="JR119" s="17"/>
      <c r="JS119" s="17"/>
      <c r="JT119" s="17"/>
      <c r="JU119" s="17"/>
      <c r="JV119" s="17"/>
      <c r="JW119" s="17"/>
      <c r="JX119" s="17"/>
      <c r="JY119" s="17"/>
      <c r="JZ119" s="17"/>
      <c r="KA119" s="17"/>
      <c r="KB119" s="17"/>
      <c r="KC119" s="17"/>
      <c r="KD119" s="17"/>
      <c r="KE119" s="17"/>
      <c r="KF119" s="17"/>
      <c r="KG119" s="17"/>
      <c r="KH119" s="17"/>
      <c r="KI119" s="17"/>
      <c r="KJ119" s="17"/>
      <c r="KK119" s="17"/>
      <c r="KL119" s="17"/>
      <c r="KM119" s="17"/>
      <c r="KN119" s="17"/>
      <c r="KO119" s="17"/>
      <c r="KP119" s="17"/>
      <c r="KQ119" s="17"/>
      <c r="KR119" s="17"/>
      <c r="KS119" s="17"/>
      <c r="KT119" s="17"/>
      <c r="KU119" s="17"/>
      <c r="KV119" s="17"/>
      <c r="KW119" s="17"/>
      <c r="KX119" s="17"/>
      <c r="KY119" s="17"/>
      <c r="KZ119" s="17"/>
      <c r="LA119" s="17"/>
      <c r="LB119" s="17"/>
      <c r="LC119" s="17"/>
      <c r="LD119" s="17"/>
      <c r="LE119" s="17"/>
      <c r="LF119" s="17"/>
      <c r="LG119" s="17"/>
      <c r="LH119" s="17"/>
      <c r="LI119" s="17"/>
      <c r="LJ119" s="17"/>
      <c r="LK119" s="17"/>
      <c r="LL119" s="17"/>
      <c r="LM119" s="17"/>
      <c r="LN119" s="17"/>
      <c r="LO119" s="17"/>
      <c r="LP119" s="17"/>
      <c r="LQ119" s="17"/>
      <c r="LR119" s="17"/>
      <c r="LS119" s="17"/>
      <c r="LT119" s="17"/>
      <c r="LU119" s="17"/>
      <c r="LV119" s="17"/>
      <c r="LW119" s="17"/>
      <c r="LX119" s="17"/>
      <c r="LY119" s="17"/>
      <c r="LZ119" s="17"/>
      <c r="MA119" s="17"/>
      <c r="MB119" s="17"/>
      <c r="MC119" s="17"/>
      <c r="MD119" s="17"/>
      <c r="ME119" s="17"/>
      <c r="MF119" s="17"/>
      <c r="MG119" s="17"/>
      <c r="MH119" s="17"/>
      <c r="MI119" s="17"/>
      <c r="MJ119" s="17"/>
      <c r="MK119" s="17"/>
      <c r="ML119" s="17"/>
      <c r="MM119" s="17"/>
      <c r="MN119" s="17"/>
      <c r="MO119" s="17"/>
      <c r="MP119" s="17"/>
      <c r="MQ119" s="17"/>
      <c r="MR119" s="17"/>
      <c r="MS119" s="17"/>
      <c r="MT119" s="17"/>
      <c r="MU119" s="17"/>
      <c r="MV119" s="17"/>
      <c r="MW119" s="17"/>
      <c r="MX119" s="17"/>
      <c r="MY119" s="17"/>
      <c r="MZ119" s="17"/>
      <c r="NA119" s="17"/>
      <c r="NB119" s="17"/>
      <c r="NC119" s="17"/>
      <c r="ND119" s="17"/>
      <c r="NE119" s="17"/>
      <c r="NF119" s="17"/>
      <c r="NG119" s="17"/>
      <c r="NH119" s="17"/>
      <c r="NI119" s="17"/>
      <c r="NJ119" s="17"/>
      <c r="NK119" s="17"/>
      <c r="NL119" s="17"/>
      <c r="NM119" s="17"/>
      <c r="NN119" s="17"/>
      <c r="NO119" s="17"/>
      <c r="NP119" s="17"/>
      <c r="NQ119" s="17"/>
      <c r="NR119" s="17"/>
      <c r="NS119" s="17"/>
      <c r="NT119" s="17"/>
      <c r="NU119" s="17"/>
      <c r="NV119" s="17"/>
      <c r="NW119" s="17"/>
      <c r="NX119" s="17"/>
      <c r="NY119" s="17"/>
      <c r="NZ119" s="17"/>
      <c r="OA119" s="17"/>
      <c r="OB119" s="17"/>
      <c r="OC119" s="17"/>
      <c r="OD119" s="17"/>
      <c r="OE119" s="17"/>
      <c r="OF119" s="17"/>
      <c r="OG119" s="17"/>
      <c r="OH119" s="17"/>
      <c r="OI119" s="17"/>
      <c r="OJ119" s="17"/>
      <c r="OK119" s="17"/>
      <c r="OL119" s="17"/>
      <c r="OM119" s="17"/>
      <c r="ON119" s="17"/>
      <c r="OO119" s="17"/>
      <c r="OP119" s="17"/>
      <c r="OQ119" s="17"/>
      <c r="OR119" s="17"/>
      <c r="OS119" s="17"/>
      <c r="OT119" s="17"/>
      <c r="OU119" s="17"/>
      <c r="OV119" s="17"/>
      <c r="OW119" s="17"/>
      <c r="OX119" s="17"/>
      <c r="OY119" s="17"/>
      <c r="OZ119" s="17"/>
      <c r="PA119" s="17"/>
      <c r="PB119" s="17"/>
      <c r="PC119" s="17"/>
      <c r="PD119" s="17"/>
      <c r="PE119" s="17"/>
      <c r="PF119" s="17"/>
      <c r="PG119" s="17"/>
      <c r="PH119" s="17"/>
      <c r="PI119" s="17"/>
      <c r="PJ119" s="17"/>
      <c r="PK119" s="17"/>
      <c r="PL119" s="17"/>
      <c r="PM119" s="17"/>
      <c r="PN119" s="17"/>
      <c r="PO119" s="17"/>
      <c r="PP119" s="17"/>
      <c r="PQ119" s="17"/>
      <c r="PR119" s="17"/>
      <c r="PS119" s="17"/>
      <c r="PT119" s="17"/>
      <c r="PU119" s="17"/>
      <c r="PV119" s="17"/>
      <c r="PW119" s="17"/>
      <c r="PX119" s="17"/>
      <c r="PY119" s="17"/>
      <c r="PZ119" s="17"/>
      <c r="QA119" s="17"/>
      <c r="QB119" s="17"/>
      <c r="QC119" s="17"/>
      <c r="QD119" s="17"/>
      <c r="QE119" s="17"/>
      <c r="QF119" s="17"/>
      <c r="QG119" s="17"/>
      <c r="QH119" s="17"/>
      <c r="QI119" s="17"/>
      <c r="QJ119" s="17"/>
      <c r="QK119" s="17"/>
      <c r="QL119" s="17"/>
      <c r="QM119" s="17"/>
      <c r="QN119" s="17"/>
      <c r="QO119" s="17"/>
      <c r="QP119" s="17"/>
      <c r="QQ119" s="17"/>
      <c r="QR119" s="17"/>
      <c r="QS119" s="17"/>
      <c r="QT119" s="17"/>
      <c r="QU119" s="17"/>
      <c r="QV119" s="17"/>
      <c r="QW119" s="17"/>
      <c r="QX119" s="17"/>
      <c r="QY119" s="17"/>
      <c r="QZ119" s="17"/>
      <c r="RA119" s="17"/>
      <c r="RB119" s="17"/>
      <c r="RC119" s="17"/>
      <c r="RD119" s="17"/>
      <c r="RE119" s="17"/>
      <c r="RF119" s="17"/>
      <c r="RG119" s="17"/>
      <c r="RH119" s="17"/>
      <c r="RI119" s="17"/>
      <c r="RJ119" s="17"/>
      <c r="RK119" s="17"/>
      <c r="RL119" s="17"/>
      <c r="RM119" s="17"/>
      <c r="RN119" s="17"/>
      <c r="RO119" s="17"/>
      <c r="RP119" s="17"/>
      <c r="RQ119" s="17"/>
      <c r="RR119" s="17"/>
      <c r="RS119" s="17"/>
      <c r="RT119" s="17"/>
      <c r="RU119" s="17"/>
      <c r="RV119" s="17"/>
      <c r="RW119" s="17"/>
      <c r="RX119" s="17"/>
      <c r="RY119" s="17"/>
      <c r="RZ119" s="17"/>
      <c r="SA119" s="17"/>
      <c r="SB119" s="17"/>
      <c r="SC119" s="17"/>
      <c r="SD119" s="17"/>
      <c r="SE119" s="17"/>
      <c r="SF119" s="17"/>
      <c r="SG119" s="17"/>
      <c r="SH119" s="17"/>
      <c r="SI119" s="17"/>
      <c r="SJ119" s="17"/>
      <c r="SK119" s="17"/>
      <c r="SL119" s="17"/>
      <c r="SM119" s="17"/>
      <c r="SN119" s="17"/>
      <c r="SO119" s="17"/>
      <c r="SP119" s="17"/>
      <c r="SQ119" s="17"/>
      <c r="SR119" s="17"/>
      <c r="SS119" s="17"/>
      <c r="ST119" s="17"/>
      <c r="SU119" s="17"/>
      <c r="SV119" s="17"/>
      <c r="SW119" s="17"/>
      <c r="SX119" s="17"/>
      <c r="SY119" s="17"/>
      <c r="SZ119" s="17"/>
      <c r="TA119" s="17"/>
      <c r="TB119" s="17"/>
      <c r="TC119" s="17"/>
      <c r="TD119" s="17"/>
      <c r="TE119" s="17"/>
      <c r="TF119" s="17"/>
      <c r="TG119" s="17"/>
      <c r="TH119" s="17"/>
      <c r="TI119" s="17"/>
      <c r="TJ119" s="17"/>
      <c r="TK119" s="17"/>
      <c r="TL119" s="17"/>
      <c r="TM119" s="17"/>
      <c r="TN119" s="17"/>
      <c r="TO119" s="17"/>
      <c r="TP119" s="17"/>
      <c r="TQ119" s="17"/>
      <c r="TR119" s="17"/>
      <c r="TS119" s="17"/>
      <c r="TT119" s="17"/>
      <c r="TU119" s="17"/>
      <c r="TV119" s="17"/>
      <c r="TW119" s="17"/>
      <c r="TX119" s="17"/>
      <c r="TY119" s="17"/>
      <c r="TZ119" s="17"/>
      <c r="UA119" s="17"/>
      <c r="UB119" s="17"/>
      <c r="UC119" s="17"/>
      <c r="UD119" s="17"/>
      <c r="UE119" s="17"/>
      <c r="UF119" s="17"/>
      <c r="UG119" s="17"/>
      <c r="UH119" s="17"/>
      <c r="UI119" s="17"/>
      <c r="UJ119" s="17"/>
      <c r="UK119" s="17"/>
      <c r="UL119" s="17"/>
      <c r="UM119" s="17"/>
      <c r="UN119" s="17"/>
      <c r="UO119" s="17"/>
      <c r="UP119" s="17"/>
      <c r="UQ119" s="17"/>
      <c r="UR119" s="17"/>
      <c r="US119" s="17"/>
      <c r="UT119" s="17"/>
      <c r="UU119" s="17"/>
      <c r="UV119" s="17"/>
      <c r="UW119" s="17"/>
      <c r="UX119" s="17"/>
      <c r="UY119" s="17"/>
      <c r="UZ119" s="17"/>
      <c r="VA119" s="17"/>
      <c r="VB119" s="17"/>
      <c r="VC119" s="17"/>
      <c r="VD119" s="17"/>
      <c r="VE119" s="17"/>
      <c r="VF119" s="17"/>
      <c r="VG119" s="17"/>
      <c r="VH119" s="17"/>
      <c r="VI119" s="17"/>
      <c r="VJ119" s="17"/>
      <c r="VK119" s="17"/>
      <c r="VL119" s="17"/>
      <c r="VM119" s="17"/>
      <c r="VN119" s="17"/>
      <c r="VO119" s="17"/>
      <c r="VP119" s="17"/>
      <c r="VQ119" s="17"/>
      <c r="VR119" s="17"/>
      <c r="VS119" s="17"/>
      <c r="VT119" s="17"/>
      <c r="VU119" s="17"/>
      <c r="VV119" s="17"/>
      <c r="VW119" s="17"/>
      <c r="VX119" s="17"/>
      <c r="VY119" s="17"/>
      <c r="VZ119" s="17"/>
      <c r="WA119" s="17"/>
      <c r="WB119" s="17"/>
      <c r="WC119" s="17"/>
      <c r="WD119" s="17"/>
      <c r="WE119" s="17"/>
      <c r="WF119" s="17"/>
      <c r="WG119" s="17"/>
      <c r="WH119" s="17"/>
      <c r="WI119" s="17"/>
      <c r="WJ119" s="17"/>
      <c r="WK119" s="17"/>
      <c r="WL119" s="17"/>
      <c r="WM119" s="17"/>
      <c r="WN119" s="17"/>
      <c r="WO119" s="17"/>
      <c r="WP119" s="17"/>
      <c r="WQ119" s="17"/>
      <c r="WR119" s="17"/>
      <c r="WS119" s="17"/>
      <c r="WT119" s="17"/>
      <c r="WU119" s="17"/>
      <c r="WV119" s="17"/>
      <c r="WW119" s="17"/>
      <c r="WX119" s="17"/>
      <c r="WY119" s="17"/>
      <c r="WZ119" s="17"/>
      <c r="XA119" s="17"/>
      <c r="XB119" s="17"/>
      <c r="XC119" s="17"/>
      <c r="XD119" s="17"/>
      <c r="XE119" s="17"/>
      <c r="XF119" s="17"/>
      <c r="XG119" s="17"/>
      <c r="XH119" s="17"/>
      <c r="XI119" s="17"/>
      <c r="XJ119" s="17"/>
      <c r="XK119" s="17"/>
      <c r="XL119" s="17"/>
      <c r="XM119" s="17"/>
      <c r="XN119" s="17"/>
      <c r="XO119" s="17"/>
      <c r="XP119" s="17"/>
      <c r="XQ119" s="17"/>
      <c r="XR119" s="17"/>
      <c r="XS119" s="17"/>
      <c r="XT119" s="17"/>
      <c r="XU119" s="17"/>
      <c r="XV119" s="17"/>
      <c r="XW119" s="17"/>
      <c r="XX119" s="17"/>
      <c r="XY119" s="17"/>
      <c r="XZ119" s="17"/>
      <c r="YA119" s="17"/>
      <c r="YB119" s="17"/>
      <c r="YC119" s="17"/>
      <c r="YD119" s="17"/>
      <c r="YE119" s="17"/>
      <c r="YF119" s="17"/>
      <c r="YG119" s="17"/>
      <c r="YH119" s="17"/>
      <c r="YI119" s="17"/>
      <c r="YJ119" s="17"/>
      <c r="YK119" s="17"/>
      <c r="YL119" s="17"/>
      <c r="YM119" s="17"/>
      <c r="YN119" s="17"/>
      <c r="YO119" s="17"/>
      <c r="YP119" s="17"/>
      <c r="YQ119" s="17"/>
      <c r="YR119" s="17"/>
      <c r="YS119" s="17"/>
      <c r="YT119" s="17"/>
      <c r="YU119" s="17"/>
      <c r="YV119" s="17"/>
      <c r="YW119" s="17"/>
      <c r="YX119" s="17"/>
      <c r="YY119" s="17"/>
      <c r="YZ119" s="17"/>
      <c r="ZA119" s="17"/>
      <c r="ZB119" s="17"/>
      <c r="ZC119" s="17"/>
      <c r="ZD119" s="17"/>
      <c r="ZE119" s="17"/>
      <c r="ZF119" s="17"/>
      <c r="ZG119" s="17"/>
      <c r="ZH119" s="17"/>
      <c r="ZI119" s="17"/>
      <c r="ZJ119" s="17"/>
      <c r="ZK119" s="17"/>
      <c r="ZL119" s="17"/>
      <c r="ZM119" s="17"/>
      <c r="ZN119" s="17"/>
      <c r="ZO119" s="17"/>
      <c r="ZP119" s="17"/>
      <c r="ZQ119" s="17"/>
      <c r="ZR119" s="17"/>
      <c r="ZS119" s="17"/>
      <c r="ZT119" s="17"/>
      <c r="ZU119" s="17"/>
      <c r="ZV119" s="17"/>
      <c r="ZW119" s="17"/>
      <c r="ZX119" s="17"/>
      <c r="ZY119" s="17"/>
      <c r="ZZ119" s="17"/>
      <c r="AAA119" s="17"/>
      <c r="AAB119" s="17"/>
      <c r="AAC119" s="17"/>
      <c r="AAD119" s="17"/>
      <c r="AAE119" s="17"/>
      <c r="AAF119" s="17"/>
      <c r="AAG119" s="17"/>
      <c r="AAH119" s="17"/>
      <c r="AAI119" s="17"/>
      <c r="AAJ119" s="17"/>
      <c r="AAK119" s="17"/>
      <c r="AAL119" s="17"/>
      <c r="AAM119" s="17"/>
      <c r="AAN119" s="17"/>
      <c r="AAO119" s="17"/>
      <c r="AAP119" s="17"/>
      <c r="AAQ119" s="17"/>
      <c r="AAR119" s="17"/>
      <c r="AAS119" s="17"/>
      <c r="AAT119" s="17"/>
      <c r="AAU119" s="17"/>
      <c r="AAV119" s="17"/>
      <c r="AAW119" s="17"/>
      <c r="AAX119" s="17"/>
      <c r="AAY119" s="17"/>
      <c r="AAZ119" s="17"/>
      <c r="ABA119" s="17"/>
      <c r="ABB119" s="17"/>
      <c r="ABC119" s="17"/>
      <c r="ABD119" s="17"/>
      <c r="ABE119" s="17"/>
      <c r="ABF119" s="17"/>
      <c r="ABG119" s="17"/>
      <c r="ABH119" s="17"/>
      <c r="ABI119" s="17"/>
      <c r="ABJ119" s="17"/>
      <c r="ABK119" s="17"/>
      <c r="ABL119" s="17"/>
      <c r="ABM119" s="17"/>
      <c r="ABN119" s="17"/>
      <c r="ABO119" s="17"/>
      <c r="ABP119" s="17"/>
      <c r="ABQ119" s="17"/>
      <c r="ABR119" s="17"/>
      <c r="ABS119" s="17"/>
      <c r="ABT119" s="17"/>
      <c r="ABU119" s="17"/>
      <c r="ABV119" s="17"/>
      <c r="ABW119" s="17"/>
      <c r="ABX119" s="17"/>
      <c r="ABY119" s="17"/>
      <c r="ABZ119" s="17"/>
      <c r="ACA119" s="17"/>
      <c r="ACB119" s="17"/>
      <c r="ACC119" s="17"/>
      <c r="ACD119" s="17"/>
      <c r="ACE119" s="17"/>
      <c r="ACF119" s="17"/>
      <c r="ACG119" s="17"/>
      <c r="ACH119" s="17"/>
      <c r="ACI119" s="17"/>
      <c r="ACJ119" s="17"/>
      <c r="ACK119" s="17"/>
      <c r="ACL119" s="17"/>
      <c r="ACM119" s="17"/>
      <c r="ACN119" s="17"/>
      <c r="ACO119" s="17"/>
      <c r="ACP119" s="17"/>
      <c r="ACQ119" s="17"/>
      <c r="ACR119" s="17"/>
      <c r="ACS119" s="17"/>
      <c r="ACT119" s="17"/>
      <c r="ACU119" s="17"/>
      <c r="ACV119" s="17"/>
      <c r="ACW119" s="17"/>
      <c r="ACX119" s="17"/>
      <c r="ACY119" s="17"/>
      <c r="ACZ119" s="17"/>
      <c r="ADA119" s="17"/>
      <c r="ADB119" s="17"/>
      <c r="ADC119" s="17"/>
      <c r="ADD119" s="17"/>
      <c r="ADE119" s="17"/>
      <c r="ADF119" s="17"/>
      <c r="ADG119" s="17"/>
      <c r="ADH119" s="17"/>
      <c r="ADI119" s="17"/>
      <c r="ADJ119" s="17"/>
      <c r="ADK119" s="17"/>
      <c r="ADL119" s="17"/>
      <c r="ADM119" s="17"/>
      <c r="ADN119" s="17"/>
      <c r="ADO119" s="17"/>
      <c r="ADP119" s="17"/>
      <c r="ADQ119" s="17"/>
      <c r="ADR119" s="17"/>
      <c r="ADS119" s="17"/>
      <c r="ADT119" s="17"/>
      <c r="ADU119" s="17"/>
      <c r="ADV119" s="17"/>
      <c r="ADW119" s="17"/>
      <c r="ADX119" s="17"/>
      <c r="ADY119" s="17"/>
      <c r="ADZ119" s="17"/>
      <c r="AEA119" s="17"/>
      <c r="AEB119" s="17"/>
      <c r="AEC119" s="17"/>
      <c r="AED119" s="17"/>
      <c r="AEE119" s="17"/>
      <c r="AEF119" s="17"/>
      <c r="AEG119" s="17"/>
      <c r="AEH119" s="17"/>
      <c r="AEI119" s="17"/>
      <c r="AEJ119" s="17"/>
      <c r="AEK119" s="17"/>
      <c r="AEL119" s="17"/>
      <c r="AEM119" s="17"/>
      <c r="AEN119" s="17"/>
      <c r="AEO119" s="17"/>
      <c r="AEP119" s="17"/>
      <c r="AEQ119" s="17"/>
      <c r="AER119" s="17"/>
      <c r="AES119" s="17"/>
      <c r="AET119" s="17"/>
      <c r="AEU119" s="17"/>
      <c r="AEV119" s="17"/>
      <c r="AEW119" s="17"/>
      <c r="AEX119" s="17"/>
      <c r="AEY119" s="17"/>
      <c r="AEZ119" s="17"/>
      <c r="AFA119" s="17"/>
      <c r="AFB119" s="17"/>
      <c r="AFC119" s="17"/>
      <c r="AFD119" s="17"/>
      <c r="AFE119" s="17"/>
      <c r="AFF119" s="17"/>
      <c r="AFG119" s="17"/>
      <c r="AFH119" s="17"/>
      <c r="AFI119" s="17"/>
      <c r="AFJ119" s="17"/>
      <c r="AFK119" s="17"/>
      <c r="AFL119" s="17"/>
      <c r="AFM119" s="17"/>
      <c r="AFN119" s="17"/>
      <c r="AFO119" s="17"/>
      <c r="AFP119" s="17"/>
      <c r="AFQ119" s="17"/>
      <c r="AFR119" s="17"/>
      <c r="AFS119" s="17"/>
      <c r="AFT119" s="17"/>
      <c r="AFU119" s="17"/>
      <c r="AFV119" s="17"/>
      <c r="AFW119" s="17"/>
      <c r="AFX119" s="17"/>
      <c r="AFY119" s="17"/>
      <c r="AFZ119" s="17"/>
      <c r="AGA119" s="17"/>
      <c r="AGB119" s="17"/>
      <c r="AGC119" s="17"/>
      <c r="AGD119" s="17"/>
      <c r="AGE119" s="17"/>
      <c r="AGF119" s="17"/>
      <c r="AGG119" s="17"/>
      <c r="AGH119" s="17"/>
      <c r="AGI119" s="17"/>
      <c r="AGJ119" s="17"/>
      <c r="AGK119" s="17"/>
      <c r="AGL119" s="17"/>
      <c r="AGM119" s="17"/>
      <c r="AGN119" s="17"/>
      <c r="AGO119" s="17"/>
      <c r="AGP119" s="17"/>
      <c r="AGQ119" s="17"/>
      <c r="AGR119" s="17"/>
      <c r="AGS119" s="17"/>
      <c r="AGT119" s="17"/>
      <c r="AGU119" s="17"/>
      <c r="AGV119" s="17"/>
      <c r="AGW119" s="17"/>
      <c r="AGX119" s="17"/>
      <c r="AGY119" s="17"/>
      <c r="AGZ119" s="17"/>
      <c r="AHA119" s="17"/>
      <c r="AHB119" s="17"/>
      <c r="AHC119" s="17"/>
      <c r="AHD119" s="17"/>
      <c r="AHE119" s="17"/>
      <c r="AHF119" s="17"/>
      <c r="AHG119" s="17"/>
      <c r="AHH119" s="17"/>
      <c r="AHI119" s="17"/>
      <c r="AHJ119" s="17"/>
      <c r="AHK119" s="17"/>
      <c r="AHL119" s="17"/>
      <c r="AHM119" s="17"/>
      <c r="AHN119" s="17"/>
      <c r="AHO119" s="17"/>
      <c r="AHP119" s="17"/>
      <c r="AHQ119" s="17"/>
      <c r="AHR119" s="17"/>
      <c r="AHS119" s="17"/>
      <c r="AHT119" s="17"/>
      <c r="AHU119" s="17"/>
      <c r="AHV119" s="17"/>
      <c r="AHW119" s="17"/>
      <c r="AHX119" s="17"/>
      <c r="AHY119" s="17"/>
      <c r="AHZ119" s="17"/>
      <c r="AIA119" s="17"/>
      <c r="AIB119" s="17"/>
      <c r="AIC119" s="17"/>
      <c r="AID119" s="17"/>
      <c r="AIE119" s="17"/>
      <c r="AIF119" s="17"/>
      <c r="AIG119" s="17"/>
      <c r="AIH119" s="17"/>
      <c r="AII119" s="17"/>
      <c r="AIJ119" s="17"/>
      <c r="AIK119" s="17"/>
      <c r="AIL119" s="17"/>
      <c r="AIM119" s="17"/>
      <c r="AIN119" s="17"/>
      <c r="AIO119" s="17"/>
      <c r="AIP119" s="17"/>
      <c r="AIQ119" s="17"/>
      <c r="AIR119" s="17"/>
      <c r="AIS119" s="17"/>
      <c r="AIT119" s="17"/>
      <c r="AIU119" s="17"/>
      <c r="AIV119" s="17"/>
      <c r="AIW119" s="17"/>
      <c r="AIX119" s="17"/>
      <c r="AIY119" s="17"/>
      <c r="AIZ119" s="17"/>
      <c r="AJA119" s="17"/>
      <c r="AJB119" s="17"/>
      <c r="AJC119" s="17"/>
      <c r="AJD119" s="17"/>
      <c r="AJE119" s="17"/>
      <c r="AJF119" s="17"/>
      <c r="AJG119" s="17"/>
      <c r="AJH119" s="17"/>
      <c r="AJI119" s="17"/>
      <c r="AJJ119" s="17"/>
      <c r="AJK119" s="17"/>
      <c r="AJL119" s="17"/>
      <c r="AJM119" s="17"/>
      <c r="AJN119" s="17"/>
      <c r="AJO119" s="17"/>
      <c r="AJP119" s="17"/>
      <c r="AJQ119" s="17"/>
      <c r="AJR119" s="17"/>
      <c r="AJS119" s="17"/>
      <c r="AJT119" s="17"/>
      <c r="AJU119" s="17"/>
      <c r="AJV119" s="17"/>
      <c r="AJW119" s="17"/>
      <c r="AJX119" s="17"/>
      <c r="AJY119" s="17"/>
      <c r="AJZ119" s="17"/>
      <c r="AKA119" s="17"/>
      <c r="AKB119" s="17"/>
      <c r="AKC119" s="17"/>
      <c r="AKD119" s="17"/>
      <c r="AKE119" s="17"/>
      <c r="AKF119" s="17"/>
      <c r="AKG119" s="17"/>
      <c r="AKH119" s="17"/>
      <c r="AKI119" s="17"/>
      <c r="AKJ119" s="17"/>
      <c r="AKK119" s="17"/>
      <c r="AKL119" s="17"/>
      <c r="AKM119" s="17"/>
      <c r="AKN119" s="17"/>
      <c r="AKO119" s="17"/>
      <c r="AKP119" s="17"/>
      <c r="AKQ119" s="17"/>
      <c r="AKR119" s="17"/>
      <c r="AKS119" s="17"/>
      <c r="AKT119" s="17"/>
      <c r="AKU119" s="17"/>
      <c r="AKV119" s="17"/>
      <c r="AKW119" s="17"/>
      <c r="AKX119" s="17"/>
      <c r="AKY119" s="17"/>
      <c r="AKZ119" s="17"/>
      <c r="ALA119" s="17"/>
      <c r="ALB119" s="17"/>
      <c r="ALC119" s="17"/>
      <c r="ALD119" s="17"/>
      <c r="ALE119" s="17"/>
      <c r="ALF119" s="17"/>
      <c r="ALG119" s="17"/>
      <c r="ALH119" s="17"/>
      <c r="ALI119" s="17"/>
      <c r="ALJ119" s="17"/>
      <c r="ALK119" s="17"/>
      <c r="ALL119" s="17"/>
      <c r="ALM119" s="17"/>
      <c r="ALN119" s="17"/>
      <c r="ALO119" s="17"/>
      <c r="ALP119" s="17"/>
      <c r="ALQ119" s="17"/>
      <c r="ALR119" s="17"/>
      <c r="ALS119" s="17"/>
      <c r="ALT119" s="17"/>
      <c r="ALU119" s="17"/>
      <c r="ALV119" s="17"/>
      <c r="ALW119" s="17"/>
      <c r="ALX119" s="17"/>
      <c r="ALY119" s="17"/>
      <c r="ALZ119" s="17"/>
      <c r="AMA119" s="17"/>
      <c r="AMB119" s="17"/>
      <c r="AMC119" s="17"/>
      <c r="AMD119" s="17"/>
      <c r="AME119" s="17"/>
      <c r="AMF119" s="17"/>
      <c r="AMG119" s="17"/>
    </row>
  </sheetData>
  <mergeCells count="131">
    <mergeCell ref="B1:L2"/>
    <mergeCell ref="L20:L21"/>
    <mergeCell ref="L33:L34"/>
    <mergeCell ref="L48:L49"/>
    <mergeCell ref="L63:L64"/>
    <mergeCell ref="L73:L74"/>
    <mergeCell ref="L83:L84"/>
    <mergeCell ref="L96:L97"/>
    <mergeCell ref="L105:L106"/>
    <mergeCell ref="L114:L115"/>
    <mergeCell ref="J63:J64"/>
    <mergeCell ref="J73:J74"/>
    <mergeCell ref="J83:J84"/>
    <mergeCell ref="J96:J97"/>
    <mergeCell ref="J105:J106"/>
    <mergeCell ref="J114:J115"/>
    <mergeCell ref="K6:K7"/>
    <mergeCell ref="K20:K21"/>
    <mergeCell ref="K33:K34"/>
    <mergeCell ref="K48:K49"/>
    <mergeCell ref="K63:K64"/>
    <mergeCell ref="K73:K74"/>
    <mergeCell ref="K83:K84"/>
    <mergeCell ref="K96:K97"/>
    <mergeCell ref="K105:K106"/>
    <mergeCell ref="K114:K115"/>
    <mergeCell ref="H63:H64"/>
    <mergeCell ref="H73:H74"/>
    <mergeCell ref="H83:H84"/>
    <mergeCell ref="H96:H97"/>
    <mergeCell ref="H105:H106"/>
    <mergeCell ref="H114:H115"/>
    <mergeCell ref="I6:I7"/>
    <mergeCell ref="I20:I21"/>
    <mergeCell ref="I33:I34"/>
    <mergeCell ref="I48:I49"/>
    <mergeCell ref="I63:I64"/>
    <mergeCell ref="I73:I74"/>
    <mergeCell ref="I83:I84"/>
    <mergeCell ref="I96:I97"/>
    <mergeCell ref="I105:I106"/>
    <mergeCell ref="I114:I115"/>
    <mergeCell ref="F63:F64"/>
    <mergeCell ref="F73:F74"/>
    <mergeCell ref="F83:F84"/>
    <mergeCell ref="F96:F97"/>
    <mergeCell ref="F105:F106"/>
    <mergeCell ref="F114:F115"/>
    <mergeCell ref="G6:G7"/>
    <mergeCell ref="G20:G21"/>
    <mergeCell ref="G33:G34"/>
    <mergeCell ref="G48:G49"/>
    <mergeCell ref="G63:G64"/>
    <mergeCell ref="G73:G74"/>
    <mergeCell ref="G83:G84"/>
    <mergeCell ref="G96:G97"/>
    <mergeCell ref="G105:G106"/>
    <mergeCell ref="G114:G115"/>
    <mergeCell ref="D63:D64"/>
    <mergeCell ref="D73:D74"/>
    <mergeCell ref="D83:D84"/>
    <mergeCell ref="D96:D97"/>
    <mergeCell ref="D105:D106"/>
    <mergeCell ref="D114:D115"/>
    <mergeCell ref="E6:E7"/>
    <mergeCell ref="E20:E21"/>
    <mergeCell ref="E33:E34"/>
    <mergeCell ref="E48:E49"/>
    <mergeCell ref="E63:E64"/>
    <mergeCell ref="E73:E74"/>
    <mergeCell ref="E83:E84"/>
    <mergeCell ref="E96:E97"/>
    <mergeCell ref="E105:E106"/>
    <mergeCell ref="E114:E115"/>
    <mergeCell ref="B113:L113"/>
    <mergeCell ref="B119:K119"/>
    <mergeCell ref="B6:B7"/>
    <mergeCell ref="B20:B21"/>
    <mergeCell ref="B33:B34"/>
    <mergeCell ref="B48:B49"/>
    <mergeCell ref="B63:B64"/>
    <mergeCell ref="B73:B74"/>
    <mergeCell ref="B83:B84"/>
    <mergeCell ref="B96:B97"/>
    <mergeCell ref="B105:B106"/>
    <mergeCell ref="B114:B115"/>
    <mergeCell ref="C6:C7"/>
    <mergeCell ref="C20:C21"/>
    <mergeCell ref="C33:C34"/>
    <mergeCell ref="C48:C49"/>
    <mergeCell ref="C63:C64"/>
    <mergeCell ref="C73:C74"/>
    <mergeCell ref="C83:C84"/>
    <mergeCell ref="C96:C97"/>
    <mergeCell ref="C105:C106"/>
    <mergeCell ref="C114:C115"/>
    <mergeCell ref="D6:D7"/>
    <mergeCell ref="D20:D21"/>
    <mergeCell ref="B69:K69"/>
    <mergeCell ref="B72:L72"/>
    <mergeCell ref="B79:K79"/>
    <mergeCell ref="B82:L82"/>
    <mergeCell ref="B92:K92"/>
    <mergeCell ref="B95:L95"/>
    <mergeCell ref="B101:K101"/>
    <mergeCell ref="B104:L104"/>
    <mergeCell ref="B110:K110"/>
    <mergeCell ref="B5:L5"/>
    <mergeCell ref="B16:K16"/>
    <mergeCell ref="B19:L19"/>
    <mergeCell ref="B30:K30"/>
    <mergeCell ref="B32:L32"/>
    <mergeCell ref="B43:K43"/>
    <mergeCell ref="B47:L47"/>
    <mergeCell ref="B59:K59"/>
    <mergeCell ref="B62:L62"/>
    <mergeCell ref="D33:D34"/>
    <mergeCell ref="D48:D49"/>
    <mergeCell ref="F6:F7"/>
    <mergeCell ref="F20:F21"/>
    <mergeCell ref="F33:F34"/>
    <mergeCell ref="F48:F49"/>
    <mergeCell ref="H6:H7"/>
    <mergeCell ref="H20:H21"/>
    <mergeCell ref="H33:H34"/>
    <mergeCell ref="H48:H49"/>
    <mergeCell ref="J6:J7"/>
    <mergeCell ref="J20:J21"/>
    <mergeCell ref="J33:J34"/>
    <mergeCell ref="J48:J49"/>
    <mergeCell ref="L6:L7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42"/>
  <sheetViews>
    <sheetView topLeftCell="A22" zoomScale="87" zoomScaleNormal="87" workbookViewId="0">
      <selection activeCell="A33" sqref="A33:XFD42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 t="s">
        <v>551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ht="15.75">
      <c r="B4" s="342" t="s">
        <v>552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</row>
    <row r="5" spans="1:1021" s="14" customFormat="1" ht="25.5" customHeight="1">
      <c r="B5" s="350" t="s">
        <v>552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309</v>
      </c>
      <c r="K5" s="350" t="s">
        <v>310</v>
      </c>
      <c r="L5" s="350" t="s">
        <v>311</v>
      </c>
      <c r="M5" s="24"/>
    </row>
    <row r="6" spans="1:1021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24"/>
    </row>
    <row r="7" spans="1:1021">
      <c r="A7" s="17"/>
      <c r="B7" s="35" t="s">
        <v>553</v>
      </c>
      <c r="C7" s="20" t="s">
        <v>31</v>
      </c>
      <c r="D7" s="21"/>
      <c r="E7" s="22"/>
      <c r="F7" s="21"/>
      <c r="G7" s="22">
        <v>0.6</v>
      </c>
      <c r="H7" s="21">
        <v>113.5</v>
      </c>
      <c r="I7" s="22"/>
      <c r="J7" s="21"/>
      <c r="K7" s="25">
        <f>ROUND(F7*G7,2)</f>
        <v>0</v>
      </c>
      <c r="L7" s="26">
        <f>H7*G7*2</f>
        <v>136.19999999999999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</row>
    <row r="8" spans="1:1021" ht="15.75" customHeight="1">
      <c r="A8" s="17"/>
      <c r="B8" s="343" t="s">
        <v>317</v>
      </c>
      <c r="C8" s="344"/>
      <c r="D8" s="344"/>
      <c r="E8" s="344"/>
      <c r="F8" s="344"/>
      <c r="G8" s="344"/>
      <c r="H8" s="344"/>
      <c r="I8" s="344"/>
      <c r="J8" s="344"/>
      <c r="K8" s="344"/>
      <c r="L8" s="44">
        <f>SUM(L7:L7)</f>
        <v>136.19999999999999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9" spans="1:1021" ht="15.75" customHeight="1">
      <c r="A9" s="17"/>
      <c r="B9" s="43"/>
      <c r="C9" s="43"/>
      <c r="D9" s="43"/>
      <c r="E9" s="43"/>
      <c r="F9" s="43"/>
      <c r="G9" s="43"/>
      <c r="H9" s="43"/>
      <c r="I9" s="43"/>
      <c r="J9" s="43"/>
      <c r="K9" s="43"/>
      <c r="L9" s="45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</row>
    <row r="10" spans="1:1021" ht="15.75">
      <c r="B10" s="342" t="s">
        <v>554</v>
      </c>
      <c r="C10" s="342"/>
      <c r="D10" s="342"/>
      <c r="E10" s="342"/>
      <c r="F10" s="342"/>
      <c r="G10" s="342"/>
      <c r="H10" s="342"/>
      <c r="I10" s="342"/>
      <c r="J10" s="342"/>
      <c r="K10" s="342"/>
      <c r="L10" s="342"/>
    </row>
    <row r="11" spans="1:1021" s="14" customFormat="1" ht="25.5" customHeight="1">
      <c r="B11" s="350" t="s">
        <v>415</v>
      </c>
      <c r="C11" s="350" t="s">
        <v>302</v>
      </c>
      <c r="D11" s="350" t="s">
        <v>303</v>
      </c>
      <c r="E11" s="350" t="s">
        <v>304</v>
      </c>
      <c r="F11" s="350" t="s">
        <v>305</v>
      </c>
      <c r="G11" s="350" t="s">
        <v>306</v>
      </c>
      <c r="H11" s="350" t="s">
        <v>307</v>
      </c>
      <c r="I11" s="350" t="s">
        <v>308</v>
      </c>
      <c r="J11" s="350" t="s">
        <v>309</v>
      </c>
      <c r="K11" s="350" t="s">
        <v>310</v>
      </c>
      <c r="L11" s="350" t="s">
        <v>311</v>
      </c>
      <c r="M11" s="24"/>
    </row>
    <row r="12" spans="1:1021" s="14" customFormat="1" ht="12.75">
      <c r="B12" s="350"/>
      <c r="C12" s="350"/>
      <c r="D12" s="350"/>
      <c r="E12" s="350"/>
      <c r="F12" s="350"/>
      <c r="G12" s="350"/>
      <c r="H12" s="350"/>
      <c r="I12" s="350"/>
      <c r="J12" s="350"/>
      <c r="K12" s="350"/>
      <c r="L12" s="350"/>
      <c r="M12" s="24"/>
    </row>
    <row r="13" spans="1:1021">
      <c r="A13" s="17"/>
      <c r="B13" s="19" t="s">
        <v>555</v>
      </c>
      <c r="C13" s="20" t="s">
        <v>31</v>
      </c>
      <c r="D13" s="21"/>
      <c r="E13" s="22"/>
      <c r="F13" s="21"/>
      <c r="G13" s="22"/>
      <c r="H13" s="21"/>
      <c r="I13" s="22"/>
      <c r="J13" s="21"/>
      <c r="K13" s="25">
        <v>34</v>
      </c>
      <c r="L13" s="26">
        <f>K13*2</f>
        <v>68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</row>
    <row r="14" spans="1:1021">
      <c r="A14" s="17"/>
      <c r="B14" s="19" t="s">
        <v>556</v>
      </c>
      <c r="C14" s="20" t="s">
        <v>31</v>
      </c>
      <c r="D14" s="21"/>
      <c r="E14" s="22"/>
      <c r="F14" s="21"/>
      <c r="G14" s="22"/>
      <c r="H14" s="21"/>
      <c r="I14" s="22"/>
      <c r="J14" s="21"/>
      <c r="K14" s="25">
        <v>20</v>
      </c>
      <c r="L14" s="26">
        <f>K14*2</f>
        <v>40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</row>
    <row r="15" spans="1:1021">
      <c r="A15" s="17"/>
      <c r="B15" s="19" t="s">
        <v>557</v>
      </c>
      <c r="C15" s="20" t="s">
        <v>31</v>
      </c>
      <c r="D15" s="21"/>
      <c r="E15" s="22"/>
      <c r="F15" s="21"/>
      <c r="G15" s="22"/>
      <c r="H15" s="21"/>
      <c r="I15" s="22"/>
      <c r="J15" s="21"/>
      <c r="K15" s="25">
        <v>28.6</v>
      </c>
      <c r="L15" s="26">
        <f>K15*2</f>
        <v>57.2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</row>
    <row r="16" spans="1:1021" ht="15.75" customHeight="1">
      <c r="A16" s="17"/>
      <c r="B16" s="343" t="s">
        <v>317</v>
      </c>
      <c r="C16" s="344"/>
      <c r="D16" s="344"/>
      <c r="E16" s="344"/>
      <c r="F16" s="344"/>
      <c r="G16" s="344"/>
      <c r="H16" s="344"/>
      <c r="I16" s="344"/>
      <c r="J16" s="344"/>
      <c r="K16" s="344"/>
      <c r="L16" s="37">
        <f>SUM(L13:L15)</f>
        <v>165.2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</row>
    <row r="19" spans="1:1021" ht="15.75">
      <c r="B19" s="342" t="s">
        <v>558</v>
      </c>
      <c r="C19" s="342"/>
      <c r="D19" s="342"/>
      <c r="E19" s="342"/>
      <c r="F19" s="342"/>
      <c r="G19" s="342"/>
      <c r="H19" s="342"/>
      <c r="I19" s="342"/>
      <c r="J19" s="342"/>
      <c r="K19" s="342"/>
      <c r="L19" s="342"/>
    </row>
    <row r="20" spans="1:1021" s="14" customFormat="1" ht="25.5" customHeight="1">
      <c r="B20" s="350" t="s">
        <v>415</v>
      </c>
      <c r="C20" s="350" t="s">
        <v>302</v>
      </c>
      <c r="D20" s="350" t="s">
        <v>303</v>
      </c>
      <c r="E20" s="350" t="s">
        <v>304</v>
      </c>
      <c r="F20" s="350" t="s">
        <v>305</v>
      </c>
      <c r="G20" s="350" t="s">
        <v>306</v>
      </c>
      <c r="H20" s="350" t="s">
        <v>307</v>
      </c>
      <c r="I20" s="350" t="s">
        <v>308</v>
      </c>
      <c r="J20" s="350" t="s">
        <v>309</v>
      </c>
      <c r="K20" s="350" t="s">
        <v>310</v>
      </c>
      <c r="L20" s="350" t="s">
        <v>311</v>
      </c>
      <c r="M20" s="24"/>
    </row>
    <row r="21" spans="1:1021" s="14" customFormat="1" ht="12.75">
      <c r="B21" s="350"/>
      <c r="C21" s="350"/>
      <c r="D21" s="350"/>
      <c r="E21" s="350"/>
      <c r="F21" s="350"/>
      <c r="G21" s="350"/>
      <c r="H21" s="350"/>
      <c r="I21" s="350"/>
      <c r="J21" s="350"/>
      <c r="K21" s="350"/>
      <c r="L21" s="350"/>
      <c r="M21" s="24"/>
    </row>
    <row r="22" spans="1:1021">
      <c r="A22" s="17"/>
      <c r="B22" s="35" t="s">
        <v>551</v>
      </c>
      <c r="C22" s="20" t="s">
        <v>31</v>
      </c>
      <c r="D22" s="21"/>
      <c r="E22" s="22"/>
      <c r="F22" s="21">
        <v>22</v>
      </c>
      <c r="G22" s="22">
        <f>2.9-G7</f>
        <v>2.2999999999999998</v>
      </c>
      <c r="H22" s="21"/>
      <c r="I22" s="22"/>
      <c r="J22" s="21"/>
      <c r="K22" s="25">
        <f>ROUND(F22*G22,2)*2</f>
        <v>101.2</v>
      </c>
      <c r="L22" s="26">
        <f>K22</f>
        <v>101.2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</row>
    <row r="23" spans="1:1021" ht="15.75" customHeight="1">
      <c r="A23" s="17"/>
      <c r="B23" s="359" t="s">
        <v>317</v>
      </c>
      <c r="C23" s="360"/>
      <c r="D23" s="360"/>
      <c r="E23" s="360"/>
      <c r="F23" s="360"/>
      <c r="G23" s="360"/>
      <c r="H23" s="360"/>
      <c r="I23" s="360"/>
      <c r="J23" s="360"/>
      <c r="K23" s="360"/>
      <c r="L23" s="37">
        <f>SUM(L22:L22)</f>
        <v>101.2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</row>
    <row r="24" spans="1:1021" ht="15.75">
      <c r="B24" s="342" t="s">
        <v>559</v>
      </c>
      <c r="C24" s="342"/>
      <c r="D24" s="342"/>
      <c r="E24" s="342"/>
      <c r="F24" s="342"/>
      <c r="G24" s="342"/>
      <c r="H24" s="342"/>
      <c r="I24" s="342"/>
      <c r="J24" s="342"/>
      <c r="K24" s="342"/>
      <c r="L24" s="342"/>
    </row>
    <row r="25" spans="1:1021" s="14" customFormat="1" ht="25.5" customHeight="1">
      <c r="B25" s="350" t="s">
        <v>415</v>
      </c>
      <c r="C25" s="350" t="s">
        <v>302</v>
      </c>
      <c r="D25" s="350" t="s">
        <v>303</v>
      </c>
      <c r="E25" s="350" t="s">
        <v>304</v>
      </c>
      <c r="F25" s="350" t="s">
        <v>305</v>
      </c>
      <c r="G25" s="350" t="s">
        <v>306</v>
      </c>
      <c r="H25" s="350" t="s">
        <v>307</v>
      </c>
      <c r="I25" s="350" t="s">
        <v>308</v>
      </c>
      <c r="J25" s="350" t="s">
        <v>309</v>
      </c>
      <c r="K25" s="350" t="s">
        <v>310</v>
      </c>
      <c r="L25" s="350" t="s">
        <v>311</v>
      </c>
      <c r="M25" s="24"/>
    </row>
    <row r="26" spans="1:1021" s="14" customFormat="1" ht="12.75">
      <c r="B26" s="350"/>
      <c r="C26" s="350"/>
      <c r="D26" s="350"/>
      <c r="E26" s="350"/>
      <c r="F26" s="350"/>
      <c r="G26" s="350"/>
      <c r="H26" s="350"/>
      <c r="I26" s="350"/>
      <c r="J26" s="350"/>
      <c r="K26" s="350"/>
      <c r="L26" s="350"/>
      <c r="M26" s="24"/>
    </row>
    <row r="27" spans="1:1021">
      <c r="A27" s="17"/>
      <c r="B27" s="35" t="s">
        <v>551</v>
      </c>
      <c r="C27" s="20" t="s">
        <v>31</v>
      </c>
      <c r="D27" s="21"/>
      <c r="E27" s="22"/>
      <c r="F27" s="21">
        <v>29.9</v>
      </c>
      <c r="G27" s="22">
        <f>2.9-G7</f>
        <v>2.2999999999999998</v>
      </c>
      <c r="H27" s="21"/>
      <c r="I27" s="22"/>
      <c r="J27" s="21"/>
      <c r="K27" s="25">
        <f>ROUND(F27*G27,2)*2</f>
        <v>137.54</v>
      </c>
      <c r="L27" s="26">
        <f>K27</f>
        <v>137.54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</row>
    <row r="28" spans="1:1021" ht="15.75" customHeight="1">
      <c r="A28" s="17"/>
      <c r="B28" s="359" t="s">
        <v>317</v>
      </c>
      <c r="C28" s="360"/>
      <c r="D28" s="360"/>
      <c r="E28" s="360"/>
      <c r="F28" s="360"/>
      <c r="G28" s="360"/>
      <c r="H28" s="360"/>
      <c r="I28" s="360"/>
      <c r="J28" s="360"/>
      <c r="K28" s="360"/>
      <c r="L28" s="37">
        <f>SUM(L27:L27)</f>
        <v>137.54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</row>
    <row r="29" spans="1:1021">
      <c r="B29" s="343" t="s">
        <v>420</v>
      </c>
      <c r="C29" s="344"/>
      <c r="D29" s="344"/>
      <c r="E29" s="344"/>
      <c r="F29" s="344"/>
      <c r="G29" s="344"/>
      <c r="H29" s="344"/>
      <c r="I29" s="344"/>
      <c r="J29" s="344"/>
      <c r="K29" s="344"/>
      <c r="L29" s="38">
        <f>L23+L28+L8+L16</f>
        <v>540.14</v>
      </c>
    </row>
    <row r="33" spans="1:1021" ht="15" customHeight="1">
      <c r="B33" s="361" t="s">
        <v>560</v>
      </c>
      <c r="C33" s="362"/>
      <c r="D33" s="362"/>
      <c r="E33" s="362"/>
      <c r="F33" s="362"/>
      <c r="G33" s="362"/>
      <c r="H33" s="362"/>
      <c r="I33" s="362"/>
      <c r="J33" s="362"/>
      <c r="K33" s="362"/>
      <c r="L33" s="362"/>
    </row>
    <row r="34" spans="1:1021" ht="15" customHeight="1">
      <c r="B34" s="363"/>
      <c r="C34" s="364"/>
      <c r="D34" s="364"/>
      <c r="E34" s="364"/>
      <c r="F34" s="364"/>
      <c r="G34" s="364"/>
      <c r="H34" s="364"/>
      <c r="I34" s="364"/>
      <c r="J34" s="364"/>
      <c r="K34" s="364"/>
      <c r="L34" s="364"/>
    </row>
    <row r="35" spans="1:1021" s="13" customFormat="1" ht="12.75">
      <c r="M35" s="23"/>
    </row>
    <row r="36" spans="1:1021" ht="15.75">
      <c r="B36" s="342" t="s">
        <v>554</v>
      </c>
      <c r="C36" s="342"/>
      <c r="D36" s="342"/>
      <c r="E36" s="342"/>
      <c r="F36" s="342"/>
      <c r="G36" s="342"/>
      <c r="H36" s="342"/>
      <c r="I36" s="342"/>
      <c r="J36" s="342"/>
      <c r="K36" s="342"/>
      <c r="L36" s="342"/>
    </row>
    <row r="37" spans="1:1021" s="14" customFormat="1" ht="25.5" customHeight="1">
      <c r="B37" s="350" t="s">
        <v>415</v>
      </c>
      <c r="C37" s="350" t="s">
        <v>302</v>
      </c>
      <c r="D37" s="350" t="s">
        <v>303</v>
      </c>
      <c r="E37" s="350" t="s">
        <v>304</v>
      </c>
      <c r="F37" s="350" t="s">
        <v>305</v>
      </c>
      <c r="G37" s="350" t="s">
        <v>306</v>
      </c>
      <c r="H37" s="350" t="s">
        <v>307</v>
      </c>
      <c r="I37" s="350" t="s">
        <v>308</v>
      </c>
      <c r="J37" s="350" t="s">
        <v>309</v>
      </c>
      <c r="K37" s="350" t="s">
        <v>310</v>
      </c>
      <c r="L37" s="350" t="s">
        <v>311</v>
      </c>
      <c r="M37" s="24"/>
    </row>
    <row r="38" spans="1:1021" s="14" customFormat="1" ht="12.75">
      <c r="B38" s="350"/>
      <c r="C38" s="350"/>
      <c r="D38" s="350"/>
      <c r="E38" s="350"/>
      <c r="F38" s="350"/>
      <c r="G38" s="350"/>
      <c r="H38" s="350"/>
      <c r="I38" s="350"/>
      <c r="J38" s="350"/>
      <c r="K38" s="350"/>
      <c r="L38" s="350"/>
      <c r="M38" s="24"/>
    </row>
    <row r="39" spans="1:1021">
      <c r="A39" s="17"/>
      <c r="B39" s="19" t="s">
        <v>561</v>
      </c>
      <c r="C39" s="20" t="s">
        <v>31</v>
      </c>
      <c r="D39" s="21"/>
      <c r="E39" s="22"/>
      <c r="F39" s="21"/>
      <c r="G39" s="22"/>
      <c r="H39" s="21"/>
      <c r="I39" s="22"/>
      <c r="J39" s="21"/>
      <c r="K39" s="25">
        <v>34</v>
      </c>
      <c r="L39" s="26">
        <f>K39*2</f>
        <v>68</v>
      </c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7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7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7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7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7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7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7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7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7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7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7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7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7"/>
      <c r="YS39" s="17"/>
      <c r="YT39" s="17"/>
      <c r="YU39" s="17"/>
      <c r="YV39" s="17"/>
      <c r="YW39" s="17"/>
      <c r="YX39" s="17"/>
      <c r="YY39" s="17"/>
      <c r="YZ39" s="17"/>
      <c r="ZA39" s="17"/>
      <c r="ZB39" s="17"/>
      <c r="ZC39" s="17"/>
      <c r="ZD39" s="17"/>
      <c r="ZE39" s="17"/>
      <c r="ZF39" s="17"/>
      <c r="ZG39" s="17"/>
      <c r="ZH39" s="17"/>
      <c r="ZI39" s="17"/>
      <c r="ZJ39" s="17"/>
      <c r="ZK39" s="17"/>
      <c r="ZL39" s="17"/>
      <c r="ZM39" s="17"/>
      <c r="ZN39" s="17"/>
      <c r="ZO39" s="17"/>
      <c r="ZP39" s="17"/>
      <c r="ZQ39" s="17"/>
      <c r="ZR39" s="17"/>
      <c r="ZS39" s="17"/>
      <c r="ZT39" s="17"/>
      <c r="ZU39" s="17"/>
      <c r="ZV39" s="17"/>
      <c r="ZW39" s="17"/>
      <c r="ZX39" s="17"/>
      <c r="ZY39" s="17"/>
      <c r="ZZ39" s="17"/>
      <c r="AAA39" s="17"/>
      <c r="AAB39" s="17"/>
      <c r="AAC39" s="17"/>
      <c r="AAD39" s="17"/>
      <c r="AAE39" s="17"/>
      <c r="AAF39" s="17"/>
      <c r="AAG39" s="17"/>
      <c r="AAH39" s="17"/>
      <c r="AAI39" s="17"/>
      <c r="AAJ39" s="17"/>
      <c r="AAK39" s="17"/>
      <c r="AAL39" s="17"/>
      <c r="AAM39" s="17"/>
      <c r="AAN39" s="17"/>
      <c r="AAO39" s="17"/>
      <c r="AAP39" s="17"/>
      <c r="AAQ39" s="17"/>
      <c r="AAR39" s="17"/>
      <c r="AAS39" s="17"/>
      <c r="AAT39" s="17"/>
      <c r="AAU39" s="17"/>
      <c r="AAV39" s="17"/>
      <c r="AAW39" s="17"/>
      <c r="AAX39" s="17"/>
      <c r="AAY39" s="17"/>
      <c r="AAZ39" s="17"/>
      <c r="ABA39" s="17"/>
      <c r="ABB39" s="17"/>
      <c r="ABC39" s="17"/>
      <c r="ABD39" s="17"/>
      <c r="ABE39" s="17"/>
      <c r="ABF39" s="17"/>
      <c r="ABG39" s="17"/>
      <c r="ABH39" s="17"/>
      <c r="ABI39" s="17"/>
      <c r="ABJ39" s="17"/>
      <c r="ABK39" s="17"/>
      <c r="ABL39" s="17"/>
      <c r="ABM39" s="17"/>
      <c r="ABN39" s="17"/>
      <c r="ABO39" s="17"/>
      <c r="ABP39" s="17"/>
      <c r="ABQ39" s="17"/>
      <c r="ABR39" s="17"/>
      <c r="ABS39" s="17"/>
      <c r="ABT39" s="17"/>
      <c r="ABU39" s="17"/>
      <c r="ABV39" s="17"/>
      <c r="ABW39" s="17"/>
      <c r="ABX39" s="17"/>
      <c r="ABY39" s="17"/>
      <c r="ABZ39" s="17"/>
      <c r="ACA39" s="17"/>
      <c r="ACB39" s="17"/>
      <c r="ACC39" s="17"/>
      <c r="ACD39" s="17"/>
      <c r="ACE39" s="17"/>
      <c r="ACF39" s="17"/>
      <c r="ACG39" s="17"/>
      <c r="ACH39" s="17"/>
      <c r="ACI39" s="17"/>
      <c r="ACJ39" s="17"/>
      <c r="ACK39" s="17"/>
      <c r="ACL39" s="17"/>
      <c r="ACM39" s="17"/>
      <c r="ACN39" s="17"/>
      <c r="ACO39" s="17"/>
      <c r="ACP39" s="17"/>
      <c r="ACQ39" s="17"/>
      <c r="ACR39" s="17"/>
      <c r="ACS39" s="17"/>
      <c r="ACT39" s="17"/>
      <c r="ACU39" s="17"/>
      <c r="ACV39" s="17"/>
      <c r="ACW39" s="17"/>
      <c r="ACX39" s="17"/>
      <c r="ACY39" s="17"/>
      <c r="ACZ39" s="17"/>
      <c r="ADA39" s="17"/>
      <c r="ADB39" s="17"/>
      <c r="ADC39" s="17"/>
      <c r="ADD39" s="17"/>
      <c r="ADE39" s="17"/>
      <c r="ADF39" s="17"/>
      <c r="ADG39" s="17"/>
      <c r="ADH39" s="17"/>
      <c r="ADI39" s="17"/>
      <c r="ADJ39" s="17"/>
      <c r="ADK39" s="17"/>
      <c r="ADL39" s="17"/>
      <c r="ADM39" s="17"/>
      <c r="ADN39" s="17"/>
      <c r="ADO39" s="17"/>
      <c r="ADP39" s="17"/>
      <c r="ADQ39" s="17"/>
      <c r="ADR39" s="17"/>
      <c r="ADS39" s="17"/>
      <c r="ADT39" s="17"/>
      <c r="ADU39" s="17"/>
      <c r="ADV39" s="17"/>
      <c r="ADW39" s="17"/>
      <c r="ADX39" s="17"/>
      <c r="ADY39" s="17"/>
      <c r="ADZ39" s="17"/>
      <c r="AEA39" s="17"/>
      <c r="AEB39" s="17"/>
      <c r="AEC39" s="17"/>
      <c r="AED39" s="17"/>
      <c r="AEE39" s="17"/>
      <c r="AEF39" s="17"/>
      <c r="AEG39" s="17"/>
      <c r="AEH39" s="17"/>
      <c r="AEI39" s="17"/>
      <c r="AEJ39" s="17"/>
      <c r="AEK39" s="17"/>
      <c r="AEL39" s="17"/>
      <c r="AEM39" s="17"/>
      <c r="AEN39" s="17"/>
      <c r="AEO39" s="17"/>
      <c r="AEP39" s="17"/>
      <c r="AEQ39" s="17"/>
      <c r="AER39" s="17"/>
      <c r="AES39" s="17"/>
      <c r="AET39" s="17"/>
      <c r="AEU39" s="17"/>
      <c r="AEV39" s="17"/>
      <c r="AEW39" s="17"/>
      <c r="AEX39" s="17"/>
      <c r="AEY39" s="17"/>
      <c r="AEZ39" s="17"/>
      <c r="AFA39" s="17"/>
      <c r="AFB39" s="17"/>
      <c r="AFC39" s="17"/>
      <c r="AFD39" s="17"/>
      <c r="AFE39" s="17"/>
      <c r="AFF39" s="17"/>
      <c r="AFG39" s="17"/>
      <c r="AFH39" s="17"/>
      <c r="AFI39" s="17"/>
      <c r="AFJ39" s="17"/>
      <c r="AFK39" s="17"/>
      <c r="AFL39" s="17"/>
      <c r="AFM39" s="17"/>
      <c r="AFN39" s="17"/>
      <c r="AFO39" s="17"/>
      <c r="AFP39" s="17"/>
      <c r="AFQ39" s="17"/>
      <c r="AFR39" s="17"/>
      <c r="AFS39" s="17"/>
      <c r="AFT39" s="17"/>
      <c r="AFU39" s="17"/>
      <c r="AFV39" s="17"/>
      <c r="AFW39" s="17"/>
      <c r="AFX39" s="17"/>
      <c r="AFY39" s="17"/>
      <c r="AFZ39" s="17"/>
      <c r="AGA39" s="17"/>
      <c r="AGB39" s="17"/>
      <c r="AGC39" s="17"/>
      <c r="AGD39" s="17"/>
      <c r="AGE39" s="17"/>
      <c r="AGF39" s="17"/>
      <c r="AGG39" s="17"/>
      <c r="AGH39" s="17"/>
      <c r="AGI39" s="17"/>
      <c r="AGJ39" s="17"/>
      <c r="AGK39" s="17"/>
      <c r="AGL39" s="17"/>
      <c r="AGM39" s="17"/>
      <c r="AGN39" s="17"/>
      <c r="AGO39" s="17"/>
      <c r="AGP39" s="17"/>
      <c r="AGQ39" s="17"/>
      <c r="AGR39" s="17"/>
      <c r="AGS39" s="17"/>
      <c r="AGT39" s="17"/>
      <c r="AGU39" s="17"/>
      <c r="AGV39" s="17"/>
      <c r="AGW39" s="17"/>
      <c r="AGX39" s="17"/>
      <c r="AGY39" s="17"/>
      <c r="AGZ39" s="17"/>
      <c r="AHA39" s="17"/>
      <c r="AHB39" s="17"/>
      <c r="AHC39" s="17"/>
      <c r="AHD39" s="17"/>
      <c r="AHE39" s="17"/>
      <c r="AHF39" s="17"/>
      <c r="AHG39" s="17"/>
      <c r="AHH39" s="17"/>
      <c r="AHI39" s="17"/>
      <c r="AHJ39" s="17"/>
      <c r="AHK39" s="17"/>
      <c r="AHL39" s="17"/>
      <c r="AHM39" s="17"/>
      <c r="AHN39" s="17"/>
      <c r="AHO39" s="17"/>
      <c r="AHP39" s="17"/>
      <c r="AHQ39" s="17"/>
      <c r="AHR39" s="17"/>
      <c r="AHS39" s="17"/>
      <c r="AHT39" s="17"/>
      <c r="AHU39" s="17"/>
      <c r="AHV39" s="17"/>
      <c r="AHW39" s="17"/>
      <c r="AHX39" s="17"/>
      <c r="AHY39" s="17"/>
      <c r="AHZ39" s="17"/>
      <c r="AIA39" s="17"/>
      <c r="AIB39" s="17"/>
      <c r="AIC39" s="17"/>
      <c r="AID39" s="17"/>
      <c r="AIE39" s="17"/>
      <c r="AIF39" s="17"/>
      <c r="AIG39" s="17"/>
      <c r="AIH39" s="17"/>
      <c r="AII39" s="17"/>
      <c r="AIJ39" s="17"/>
      <c r="AIK39" s="17"/>
      <c r="AIL39" s="17"/>
      <c r="AIM39" s="17"/>
      <c r="AIN39" s="17"/>
      <c r="AIO39" s="17"/>
      <c r="AIP39" s="17"/>
      <c r="AIQ39" s="17"/>
      <c r="AIR39" s="17"/>
      <c r="AIS39" s="17"/>
      <c r="AIT39" s="17"/>
      <c r="AIU39" s="17"/>
      <c r="AIV39" s="17"/>
      <c r="AIW39" s="17"/>
      <c r="AIX39" s="17"/>
      <c r="AIY39" s="17"/>
      <c r="AIZ39" s="17"/>
      <c r="AJA39" s="17"/>
      <c r="AJB39" s="17"/>
      <c r="AJC39" s="17"/>
      <c r="AJD39" s="17"/>
      <c r="AJE39" s="17"/>
      <c r="AJF39" s="17"/>
      <c r="AJG39" s="17"/>
      <c r="AJH39" s="17"/>
      <c r="AJI39" s="17"/>
      <c r="AJJ39" s="17"/>
      <c r="AJK39" s="17"/>
      <c r="AJL39" s="17"/>
      <c r="AJM39" s="17"/>
      <c r="AJN39" s="17"/>
      <c r="AJO39" s="17"/>
      <c r="AJP39" s="17"/>
      <c r="AJQ39" s="17"/>
      <c r="AJR39" s="17"/>
      <c r="AJS39" s="17"/>
      <c r="AJT39" s="17"/>
      <c r="AJU39" s="17"/>
      <c r="AJV39" s="17"/>
      <c r="AJW39" s="17"/>
      <c r="AJX39" s="17"/>
      <c r="AJY39" s="17"/>
      <c r="AJZ39" s="17"/>
      <c r="AKA39" s="17"/>
      <c r="AKB39" s="17"/>
      <c r="AKC39" s="17"/>
      <c r="AKD39" s="17"/>
      <c r="AKE39" s="17"/>
      <c r="AKF39" s="17"/>
      <c r="AKG39" s="17"/>
      <c r="AKH39" s="17"/>
      <c r="AKI39" s="17"/>
      <c r="AKJ39" s="17"/>
      <c r="AKK39" s="17"/>
      <c r="AKL39" s="17"/>
      <c r="AKM39" s="17"/>
      <c r="AKN39" s="17"/>
      <c r="AKO39" s="17"/>
      <c r="AKP39" s="17"/>
      <c r="AKQ39" s="17"/>
      <c r="AKR39" s="17"/>
      <c r="AKS39" s="17"/>
      <c r="AKT39" s="17"/>
      <c r="AKU39" s="17"/>
      <c r="AKV39" s="17"/>
      <c r="AKW39" s="17"/>
      <c r="AKX39" s="17"/>
      <c r="AKY39" s="17"/>
      <c r="AKZ39" s="17"/>
      <c r="ALA39" s="17"/>
      <c r="ALB39" s="17"/>
      <c r="ALC39" s="17"/>
      <c r="ALD39" s="17"/>
      <c r="ALE39" s="17"/>
      <c r="ALF39" s="17"/>
      <c r="ALG39" s="17"/>
      <c r="ALH39" s="17"/>
      <c r="ALI39" s="17"/>
      <c r="ALJ39" s="17"/>
      <c r="ALK39" s="17"/>
      <c r="ALL39" s="17"/>
      <c r="ALM39" s="17"/>
      <c r="ALN39" s="17"/>
      <c r="ALO39" s="17"/>
      <c r="ALP39" s="17"/>
      <c r="ALQ39" s="17"/>
      <c r="ALR39" s="17"/>
      <c r="ALS39" s="17"/>
      <c r="ALT39" s="17"/>
      <c r="ALU39" s="17"/>
      <c r="ALV39" s="17"/>
      <c r="ALW39" s="17"/>
      <c r="ALX39" s="17"/>
      <c r="ALY39" s="17"/>
      <c r="ALZ39" s="17"/>
      <c r="AMA39" s="17"/>
      <c r="AMB39" s="17"/>
      <c r="AMC39" s="17"/>
      <c r="AMD39" s="17"/>
      <c r="AME39" s="17"/>
      <c r="AMF39" s="17"/>
      <c r="AMG39" s="17"/>
    </row>
    <row r="40" spans="1:1021">
      <c r="A40" s="17"/>
      <c r="B40" s="19" t="s">
        <v>562</v>
      </c>
      <c r="C40" s="20" t="s">
        <v>31</v>
      </c>
      <c r="D40" s="21"/>
      <c r="E40" s="22"/>
      <c r="F40" s="21"/>
      <c r="G40" s="22"/>
      <c r="H40" s="21"/>
      <c r="I40" s="22"/>
      <c r="J40" s="21"/>
      <c r="K40" s="25">
        <v>20</v>
      </c>
      <c r="L40" s="26">
        <f>K40*2</f>
        <v>40</v>
      </c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</row>
    <row r="41" spans="1:1021">
      <c r="A41" s="17"/>
      <c r="B41" s="19" t="s">
        <v>563</v>
      </c>
      <c r="C41" s="20" t="s">
        <v>31</v>
      </c>
      <c r="D41" s="21"/>
      <c r="E41" s="22"/>
      <c r="F41" s="21"/>
      <c r="G41" s="22"/>
      <c r="H41" s="21"/>
      <c r="I41" s="22"/>
      <c r="J41" s="21"/>
      <c r="K41" s="25">
        <v>28.6</v>
      </c>
      <c r="L41" s="26">
        <f>K41*2</f>
        <v>57.2</v>
      </c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</row>
    <row r="42" spans="1:1021" ht="15.75" customHeight="1">
      <c r="A42" s="17"/>
      <c r="B42" s="343" t="s">
        <v>317</v>
      </c>
      <c r="C42" s="344"/>
      <c r="D42" s="344"/>
      <c r="E42" s="344"/>
      <c r="F42" s="344"/>
      <c r="G42" s="344"/>
      <c r="H42" s="344"/>
      <c r="I42" s="344"/>
      <c r="J42" s="344"/>
      <c r="K42" s="344"/>
      <c r="L42" s="36">
        <f>SUM(L39:L41)</f>
        <v>165.2</v>
      </c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</row>
  </sheetData>
  <mergeCells count="68">
    <mergeCell ref="B1:L2"/>
    <mergeCell ref="K20:K21"/>
    <mergeCell ref="K25:K26"/>
    <mergeCell ref="K37:K38"/>
    <mergeCell ref="L5:L6"/>
    <mergeCell ref="L11:L12"/>
    <mergeCell ref="L20:L21"/>
    <mergeCell ref="L25:L26"/>
    <mergeCell ref="L37:L38"/>
    <mergeCell ref="B33:L34"/>
    <mergeCell ref="I20:I21"/>
    <mergeCell ref="I25:I26"/>
    <mergeCell ref="I37:I38"/>
    <mergeCell ref="J5:J6"/>
    <mergeCell ref="J11:J12"/>
    <mergeCell ref="J20:J21"/>
    <mergeCell ref="J25:J26"/>
    <mergeCell ref="J37:J38"/>
    <mergeCell ref="G20:G21"/>
    <mergeCell ref="G25:G26"/>
    <mergeCell ref="G37:G38"/>
    <mergeCell ref="H5:H6"/>
    <mergeCell ref="H11:H12"/>
    <mergeCell ref="H20:H21"/>
    <mergeCell ref="H25:H26"/>
    <mergeCell ref="H37:H38"/>
    <mergeCell ref="E20:E21"/>
    <mergeCell ref="E25:E26"/>
    <mergeCell ref="E37:E38"/>
    <mergeCell ref="F5:F6"/>
    <mergeCell ref="F11:F12"/>
    <mergeCell ref="F20:F21"/>
    <mergeCell ref="F25:F26"/>
    <mergeCell ref="F37:F38"/>
    <mergeCell ref="B42:K42"/>
    <mergeCell ref="B5:B6"/>
    <mergeCell ref="B11:B12"/>
    <mergeCell ref="B20:B21"/>
    <mergeCell ref="B25:B26"/>
    <mergeCell ref="B37:B38"/>
    <mergeCell ref="C5:C6"/>
    <mergeCell ref="C11:C12"/>
    <mergeCell ref="C20:C21"/>
    <mergeCell ref="C25:C26"/>
    <mergeCell ref="C37:C38"/>
    <mergeCell ref="D5:D6"/>
    <mergeCell ref="D11:D12"/>
    <mergeCell ref="D20:D21"/>
    <mergeCell ref="D25:D26"/>
    <mergeCell ref="D37:D38"/>
    <mergeCell ref="B23:K23"/>
    <mergeCell ref="B24:L24"/>
    <mergeCell ref="B28:K28"/>
    <mergeCell ref="B29:K29"/>
    <mergeCell ref="B36:L36"/>
    <mergeCell ref="B4:L4"/>
    <mergeCell ref="B8:K8"/>
    <mergeCell ref="B10:L10"/>
    <mergeCell ref="B16:K16"/>
    <mergeCell ref="B19:L19"/>
    <mergeCell ref="E5:E6"/>
    <mergeCell ref="E11:E12"/>
    <mergeCell ref="G5:G6"/>
    <mergeCell ref="G11:G12"/>
    <mergeCell ref="I5:I6"/>
    <mergeCell ref="I11:I12"/>
    <mergeCell ref="K5:K6"/>
    <mergeCell ref="K11:K12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H26"/>
  <sheetViews>
    <sheetView zoomScale="87" zoomScaleNormal="87" workbookViewId="0">
      <selection activeCell="G30" sqref="G30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1.28515625" style="15" customWidth="1"/>
    <col min="13" max="13" width="12" style="15" customWidth="1"/>
    <col min="14" max="14" width="9.140625" style="16"/>
    <col min="15" max="15" width="9.140625" style="15"/>
    <col min="16" max="16" width="12" style="15" customWidth="1"/>
    <col min="17" max="1022" width="9.140625" style="15"/>
    <col min="1023" max="16384" width="9.140625" style="17"/>
  </cols>
  <sheetData>
    <row r="1" spans="1:1022" ht="15" customHeight="1">
      <c r="B1" s="361" t="s">
        <v>103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</row>
    <row r="2" spans="1:1022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</row>
    <row r="3" spans="1:1022" s="13" customFormat="1" ht="12.75">
      <c r="N3" s="23"/>
    </row>
    <row r="5" spans="1:1022" ht="15.75">
      <c r="B5" s="342" t="s">
        <v>564</v>
      </c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</row>
    <row r="6" spans="1:1022" s="14" customFormat="1" ht="25.5" customHeight="1">
      <c r="B6" s="350" t="s">
        <v>565</v>
      </c>
      <c r="C6" s="350" t="s">
        <v>302</v>
      </c>
      <c r="D6" s="350" t="s">
        <v>303</v>
      </c>
      <c r="E6" s="350" t="s">
        <v>304</v>
      </c>
      <c r="F6" s="350" t="s">
        <v>305</v>
      </c>
      <c r="G6" s="350" t="s">
        <v>306</v>
      </c>
      <c r="H6" s="350" t="s">
        <v>307</v>
      </c>
      <c r="I6" s="350" t="s">
        <v>308</v>
      </c>
      <c r="J6" s="350" t="s">
        <v>309</v>
      </c>
      <c r="K6" s="350" t="s">
        <v>310</v>
      </c>
      <c r="L6" s="350" t="s">
        <v>566</v>
      </c>
      <c r="M6" s="350" t="s">
        <v>311</v>
      </c>
      <c r="N6" s="24"/>
    </row>
    <row r="7" spans="1:1022" s="14" customFormat="1" ht="12.75">
      <c r="B7" s="350"/>
      <c r="C7" s="350"/>
      <c r="D7" s="350"/>
      <c r="E7" s="350"/>
      <c r="F7" s="350"/>
      <c r="G7" s="350"/>
      <c r="H7" s="350"/>
      <c r="I7" s="350"/>
      <c r="J7" s="350"/>
      <c r="K7" s="350"/>
      <c r="L7" s="350"/>
      <c r="M7" s="350"/>
      <c r="N7" s="24"/>
    </row>
    <row r="8" spans="1:1022" ht="15.75" customHeight="1">
      <c r="A8" s="17"/>
      <c r="B8" s="39" t="s">
        <v>567</v>
      </c>
      <c r="C8" s="20" t="s">
        <v>568</v>
      </c>
      <c r="D8" s="21"/>
      <c r="E8" s="22"/>
      <c r="F8" s="21"/>
      <c r="G8" s="22"/>
      <c r="H8" s="29"/>
      <c r="I8" s="30"/>
      <c r="J8" s="29"/>
      <c r="K8" s="25">
        <v>255.56</v>
      </c>
      <c r="L8" s="41">
        <v>1.0049999999999999</v>
      </c>
      <c r="M8" s="26">
        <f>K8*L8</f>
        <v>256.83779999999996</v>
      </c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</row>
    <row r="9" spans="1:1022" ht="15.75" customHeight="1">
      <c r="A9" s="17"/>
      <c r="B9" s="39" t="s">
        <v>569</v>
      </c>
      <c r="C9" s="20" t="s">
        <v>568</v>
      </c>
      <c r="D9" s="21"/>
      <c r="E9" s="22"/>
      <c r="F9" s="21"/>
      <c r="G9" s="22"/>
      <c r="H9" s="29"/>
      <c r="I9" s="30"/>
      <c r="J9" s="29"/>
      <c r="K9" s="25">
        <v>265.52999999999997</v>
      </c>
      <c r="L9" s="41">
        <v>1.0049999999999999</v>
      </c>
      <c r="M9" s="26">
        <f t="shared" ref="M9:M11" si="0">K9*L9</f>
        <v>266.85764999999992</v>
      </c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</row>
    <row r="10" spans="1:1022" ht="15.75" customHeight="1">
      <c r="A10" s="17"/>
      <c r="B10" s="39" t="s">
        <v>570</v>
      </c>
      <c r="C10" s="20" t="s">
        <v>568</v>
      </c>
      <c r="D10" s="21"/>
      <c r="E10" s="22"/>
      <c r="F10" s="21"/>
      <c r="G10" s="22"/>
      <c r="H10" s="29"/>
      <c r="I10" s="30"/>
      <c r="J10" s="29"/>
      <c r="K10" s="25">
        <v>265.52999999999997</v>
      </c>
      <c r="L10" s="41">
        <v>1.0049999999999999</v>
      </c>
      <c r="M10" s="26">
        <f t="shared" si="0"/>
        <v>266.85764999999992</v>
      </c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</row>
    <row r="11" spans="1:1022" ht="15.75" customHeight="1">
      <c r="A11" s="17"/>
      <c r="B11" s="39" t="s">
        <v>571</v>
      </c>
      <c r="C11" s="20" t="s">
        <v>568</v>
      </c>
      <c r="D11" s="21"/>
      <c r="E11" s="22"/>
      <c r="F11" s="21"/>
      <c r="G11" s="22"/>
      <c r="H11" s="29"/>
      <c r="I11" s="30"/>
      <c r="J11" s="29"/>
      <c r="K11" s="25">
        <v>261.86</v>
      </c>
      <c r="L11" s="41">
        <v>1.0049999999999999</v>
      </c>
      <c r="M11" s="26">
        <f t="shared" si="0"/>
        <v>263.16929999999996</v>
      </c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</row>
    <row r="12" spans="1:1022" ht="15.75" customHeight="1">
      <c r="A12" s="17"/>
      <c r="B12" s="343" t="s">
        <v>428</v>
      </c>
      <c r="C12" s="344"/>
      <c r="D12" s="344"/>
      <c r="E12" s="344"/>
      <c r="F12" s="344"/>
      <c r="G12" s="344"/>
      <c r="H12" s="344"/>
      <c r="I12" s="344"/>
      <c r="J12" s="344"/>
      <c r="K12" s="344"/>
      <c r="L12" s="346"/>
      <c r="M12" s="27">
        <f>SUM(M8:M11)</f>
        <v>1053.7223999999999</v>
      </c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</row>
    <row r="14" spans="1:1022" ht="15.75">
      <c r="B14" s="342" t="s">
        <v>572</v>
      </c>
      <c r="C14" s="342"/>
      <c r="D14" s="342"/>
      <c r="E14" s="342"/>
      <c r="F14" s="342"/>
      <c r="G14" s="342"/>
      <c r="H14" s="342"/>
      <c r="I14" s="342"/>
      <c r="J14" s="342"/>
      <c r="K14" s="342"/>
      <c r="L14" s="342"/>
      <c r="M14" s="342"/>
    </row>
    <row r="15" spans="1:1022">
      <c r="B15" s="350" t="s">
        <v>415</v>
      </c>
      <c r="C15" s="350" t="s">
        <v>302</v>
      </c>
      <c r="D15" s="350" t="s">
        <v>303</v>
      </c>
      <c r="E15" s="350" t="s">
        <v>304</v>
      </c>
      <c r="F15" s="350" t="s">
        <v>305</v>
      </c>
      <c r="G15" s="350" t="s">
        <v>306</v>
      </c>
      <c r="H15" s="350" t="s">
        <v>307</v>
      </c>
      <c r="I15" s="350" t="s">
        <v>308</v>
      </c>
      <c r="J15" s="350" t="s">
        <v>309</v>
      </c>
      <c r="K15" s="350" t="s">
        <v>310</v>
      </c>
      <c r="L15" s="350" t="s">
        <v>566</v>
      </c>
      <c r="M15" s="350" t="s">
        <v>311</v>
      </c>
    </row>
    <row r="16" spans="1:1022" ht="30" customHeight="1">
      <c r="B16" s="350"/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</row>
    <row r="17" spans="1:1022">
      <c r="B17" s="39" t="s">
        <v>573</v>
      </c>
      <c r="C17" s="20" t="s">
        <v>568</v>
      </c>
      <c r="D17" s="21"/>
      <c r="E17" s="22"/>
      <c r="F17" s="21"/>
      <c r="G17" s="22"/>
      <c r="H17" s="29"/>
      <c r="I17" s="30"/>
      <c r="J17" s="29"/>
      <c r="K17" s="25">
        <v>1103.6400000000001</v>
      </c>
      <c r="L17" s="29">
        <v>1.0049999999999999</v>
      </c>
      <c r="M17" s="26">
        <f>K17*L17</f>
        <v>1109.1582000000001</v>
      </c>
    </row>
    <row r="18" spans="1:1022" ht="15.75" customHeight="1">
      <c r="A18" s="17"/>
      <c r="B18" s="343" t="s">
        <v>428</v>
      </c>
      <c r="C18" s="344"/>
      <c r="D18" s="344"/>
      <c r="E18" s="344"/>
      <c r="F18" s="344"/>
      <c r="G18" s="344"/>
      <c r="H18" s="344"/>
      <c r="I18" s="344"/>
      <c r="J18" s="344"/>
      <c r="K18" s="344"/>
      <c r="L18" s="346"/>
      <c r="M18" s="42">
        <f>SUM(M17)</f>
        <v>1109.1582000000001</v>
      </c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</row>
    <row r="26" spans="1:1022">
      <c r="H26" s="40"/>
    </row>
  </sheetData>
  <mergeCells count="29">
    <mergeCell ref="B1:M2"/>
    <mergeCell ref="K6:K7"/>
    <mergeCell ref="K15:K16"/>
    <mergeCell ref="L6:L7"/>
    <mergeCell ref="L15:L16"/>
    <mergeCell ref="M6:M7"/>
    <mergeCell ref="M15:M16"/>
    <mergeCell ref="H6:H7"/>
    <mergeCell ref="H15:H16"/>
    <mergeCell ref="I6:I7"/>
    <mergeCell ref="I15:I16"/>
    <mergeCell ref="J6:J7"/>
    <mergeCell ref="J15:J16"/>
    <mergeCell ref="B5:M5"/>
    <mergeCell ref="B12:L12"/>
    <mergeCell ref="B14:M14"/>
    <mergeCell ref="B18:L18"/>
    <mergeCell ref="B6:B7"/>
    <mergeCell ref="B15:B16"/>
    <mergeCell ref="C6:C7"/>
    <mergeCell ref="C15:C16"/>
    <mergeCell ref="D6:D7"/>
    <mergeCell ref="D15:D16"/>
    <mergeCell ref="E6:E7"/>
    <mergeCell ref="E15:E16"/>
    <mergeCell ref="F6:F7"/>
    <mergeCell ref="F15:F16"/>
    <mergeCell ref="G6:G7"/>
    <mergeCell ref="G15:G16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3300"/>
  </sheetPr>
  <dimension ref="A1:AMG25"/>
  <sheetViews>
    <sheetView topLeftCell="A7" zoomScale="87" zoomScaleNormal="87" workbookViewId="0">
      <selection activeCell="L25" sqref="L25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 t="s">
        <v>574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ht="15.75">
      <c r="B4" s="342" t="s">
        <v>230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</row>
    <row r="5" spans="1:1021" s="14" customFormat="1" ht="25.5" customHeight="1">
      <c r="B5" s="350" t="s">
        <v>230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309</v>
      </c>
      <c r="K5" s="350" t="s">
        <v>310</v>
      </c>
      <c r="L5" s="350" t="s">
        <v>311</v>
      </c>
      <c r="M5" s="24"/>
    </row>
    <row r="6" spans="1:1021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24"/>
    </row>
    <row r="7" spans="1:1021">
      <c r="A7" s="17"/>
      <c r="B7" s="35" t="s">
        <v>553</v>
      </c>
      <c r="C7" s="20" t="s">
        <v>31</v>
      </c>
      <c r="D7" s="21"/>
      <c r="E7" s="22"/>
      <c r="F7" s="21"/>
      <c r="G7" s="22">
        <v>0.6</v>
      </c>
      <c r="H7" s="21">
        <v>113.5</v>
      </c>
      <c r="I7" s="22"/>
      <c r="J7" s="21"/>
      <c r="K7" s="25">
        <f>G7*H7</f>
        <v>68.099999999999994</v>
      </c>
      <c r="L7" s="26">
        <f>K7*2</f>
        <v>136.19999999999999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</row>
    <row r="8" spans="1:1021" ht="15.75" customHeight="1">
      <c r="A8" s="17"/>
      <c r="B8" s="343" t="s">
        <v>317</v>
      </c>
      <c r="C8" s="344"/>
      <c r="D8" s="344"/>
      <c r="E8" s="344"/>
      <c r="F8" s="344"/>
      <c r="G8" s="344"/>
      <c r="H8" s="344"/>
      <c r="I8" s="344"/>
      <c r="J8" s="344"/>
      <c r="K8" s="344"/>
      <c r="L8" s="27">
        <f>SUM(L7:L7)</f>
        <v>136.19999999999999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9" spans="1:1021" ht="15" customHeight="1">
      <c r="B9" s="361" t="s">
        <v>230</v>
      </c>
      <c r="C9" s="362"/>
      <c r="D9" s="362"/>
      <c r="E9" s="362"/>
      <c r="F9" s="362"/>
      <c r="G9" s="362"/>
      <c r="H9" s="362"/>
      <c r="I9" s="362"/>
      <c r="J9" s="362"/>
      <c r="K9" s="362"/>
      <c r="L9" s="362"/>
    </row>
    <row r="10" spans="1:1021" ht="15" customHeight="1">
      <c r="B10" s="363"/>
      <c r="C10" s="364"/>
      <c r="D10" s="364"/>
      <c r="E10" s="364"/>
      <c r="F10" s="364"/>
      <c r="G10" s="364"/>
      <c r="H10" s="364"/>
      <c r="I10" s="364"/>
      <c r="J10" s="364"/>
      <c r="K10" s="364"/>
      <c r="L10" s="364"/>
    </row>
    <row r="11" spans="1:1021" s="13" customFormat="1" ht="12.75">
      <c r="M11" s="23"/>
    </row>
    <row r="12" spans="1:1021" ht="15.75">
      <c r="B12" s="342" t="s">
        <v>575</v>
      </c>
      <c r="C12" s="342"/>
      <c r="D12" s="342"/>
      <c r="E12" s="342"/>
      <c r="F12" s="342"/>
      <c r="G12" s="342"/>
      <c r="H12" s="342"/>
      <c r="I12" s="342"/>
      <c r="J12" s="342"/>
      <c r="K12" s="342"/>
      <c r="L12" s="342"/>
    </row>
    <row r="13" spans="1:1021" s="14" customFormat="1" ht="25.5" customHeight="1">
      <c r="B13" s="350" t="s">
        <v>415</v>
      </c>
      <c r="C13" s="350" t="s">
        <v>302</v>
      </c>
      <c r="D13" s="350" t="s">
        <v>303</v>
      </c>
      <c r="E13" s="350" t="s">
        <v>304</v>
      </c>
      <c r="F13" s="350" t="s">
        <v>305</v>
      </c>
      <c r="G13" s="350" t="s">
        <v>306</v>
      </c>
      <c r="H13" s="350" t="s">
        <v>307</v>
      </c>
      <c r="I13" s="350" t="s">
        <v>308</v>
      </c>
      <c r="J13" s="350" t="s">
        <v>309</v>
      </c>
      <c r="K13" s="350" t="s">
        <v>310</v>
      </c>
      <c r="L13" s="350" t="s">
        <v>311</v>
      </c>
      <c r="M13" s="24"/>
    </row>
    <row r="14" spans="1:1021" s="14" customFormat="1" ht="12.75"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24"/>
    </row>
    <row r="15" spans="1:1021">
      <c r="A15" s="17"/>
      <c r="B15" s="19" t="s">
        <v>576</v>
      </c>
      <c r="C15" s="20" t="s">
        <v>31</v>
      </c>
      <c r="D15" s="21"/>
      <c r="E15" s="22"/>
      <c r="F15" s="21"/>
      <c r="G15" s="22"/>
      <c r="H15" s="21"/>
      <c r="I15" s="22"/>
      <c r="J15" s="21"/>
      <c r="K15" s="25">
        <v>34</v>
      </c>
      <c r="L15" s="26">
        <f>K15</f>
        <v>34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</row>
    <row r="16" spans="1:1021">
      <c r="A16" s="17"/>
      <c r="B16" s="19" t="s">
        <v>577</v>
      </c>
      <c r="C16" s="20" t="s">
        <v>31</v>
      </c>
      <c r="D16" s="21"/>
      <c r="E16" s="22"/>
      <c r="F16" s="21"/>
      <c r="G16" s="22"/>
      <c r="H16" s="21"/>
      <c r="I16" s="22"/>
      <c r="J16" s="21"/>
      <c r="K16" s="25">
        <v>20</v>
      </c>
      <c r="L16" s="26">
        <f t="shared" ref="L16:L17" si="0">K16</f>
        <v>20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</row>
    <row r="17" spans="1:1021">
      <c r="A17" s="17"/>
      <c r="B17" s="19" t="s">
        <v>578</v>
      </c>
      <c r="C17" s="20" t="s">
        <v>31</v>
      </c>
      <c r="D17" s="21"/>
      <c r="E17" s="22"/>
      <c r="F17" s="21"/>
      <c r="G17" s="22"/>
      <c r="H17" s="21"/>
      <c r="I17" s="22"/>
      <c r="J17" s="21"/>
      <c r="K17" s="25">
        <v>28.6</v>
      </c>
      <c r="L17" s="26">
        <f t="shared" si="0"/>
        <v>28.6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</row>
    <row r="18" spans="1:1021" ht="15.75" customHeight="1">
      <c r="A18" s="17"/>
      <c r="B18" s="343" t="s">
        <v>317</v>
      </c>
      <c r="C18" s="344"/>
      <c r="D18" s="344"/>
      <c r="E18" s="344"/>
      <c r="F18" s="344"/>
      <c r="G18" s="344"/>
      <c r="H18" s="344"/>
      <c r="I18" s="344"/>
      <c r="J18" s="344"/>
      <c r="K18" s="344"/>
      <c r="L18" s="36">
        <f>SUM(L15:L17)</f>
        <v>82.6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</row>
    <row r="20" spans="1:1021" ht="15.75">
      <c r="B20" s="342" t="s">
        <v>579</v>
      </c>
      <c r="C20" s="342"/>
      <c r="D20" s="342"/>
      <c r="E20" s="342"/>
      <c r="F20" s="342"/>
      <c r="G20" s="342"/>
      <c r="H20" s="342"/>
      <c r="I20" s="342"/>
      <c r="J20" s="342"/>
      <c r="K20" s="342"/>
      <c r="L20" s="342"/>
    </row>
    <row r="21" spans="1:1021" s="14" customFormat="1" ht="25.5" customHeight="1">
      <c r="B21" s="350" t="s">
        <v>415</v>
      </c>
      <c r="C21" s="350" t="s">
        <v>302</v>
      </c>
      <c r="D21" s="350" t="s">
        <v>303</v>
      </c>
      <c r="E21" s="350" t="s">
        <v>304</v>
      </c>
      <c r="F21" s="350" t="s">
        <v>305</v>
      </c>
      <c r="G21" s="350" t="s">
        <v>306</v>
      </c>
      <c r="H21" s="350" t="s">
        <v>307</v>
      </c>
      <c r="I21" s="350" t="s">
        <v>308</v>
      </c>
      <c r="J21" s="350" t="s">
        <v>309</v>
      </c>
      <c r="K21" s="350" t="s">
        <v>310</v>
      </c>
      <c r="L21" s="350" t="s">
        <v>311</v>
      </c>
      <c r="M21" s="24"/>
    </row>
    <row r="22" spans="1:1021" s="14" customFormat="1" ht="12.75">
      <c r="B22" s="350"/>
      <c r="C22" s="350"/>
      <c r="D22" s="350"/>
      <c r="E22" s="350"/>
      <c r="F22" s="350"/>
      <c r="G22" s="350"/>
      <c r="H22" s="350"/>
      <c r="I22" s="350"/>
      <c r="J22" s="350"/>
      <c r="K22" s="350"/>
      <c r="L22" s="350"/>
      <c r="M22" s="24"/>
    </row>
    <row r="23" spans="1:1021">
      <c r="A23" s="17"/>
      <c r="B23" s="35" t="s">
        <v>230</v>
      </c>
      <c r="C23" s="20" t="s">
        <v>31</v>
      </c>
      <c r="D23" s="21"/>
      <c r="E23" s="22"/>
      <c r="F23" s="21">
        <v>22</v>
      </c>
      <c r="G23" s="22">
        <f>2.9-G6</f>
        <v>2.9</v>
      </c>
      <c r="H23" s="21"/>
      <c r="I23" s="22"/>
      <c r="J23" s="21"/>
      <c r="K23" s="25">
        <f>ROUND(F23*G23,2)*2</f>
        <v>127.6</v>
      </c>
      <c r="L23" s="26">
        <f>K23</f>
        <v>127.6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</row>
    <row r="24" spans="1:1021" ht="15.75" customHeight="1">
      <c r="A24" s="17"/>
      <c r="B24" s="359" t="s">
        <v>317</v>
      </c>
      <c r="C24" s="360"/>
      <c r="D24" s="360"/>
      <c r="E24" s="360"/>
      <c r="F24" s="360"/>
      <c r="G24" s="360"/>
      <c r="H24" s="360"/>
      <c r="I24" s="360"/>
      <c r="J24" s="360"/>
      <c r="K24" s="360"/>
      <c r="L24" s="37">
        <f>SUM(L23:L23)</f>
        <v>127.6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</row>
    <row r="25" spans="1:1021">
      <c r="B25" s="343" t="s">
        <v>420</v>
      </c>
      <c r="C25" s="344"/>
      <c r="D25" s="344"/>
      <c r="E25" s="344"/>
      <c r="F25" s="344"/>
      <c r="G25" s="344"/>
      <c r="H25" s="344"/>
      <c r="I25" s="344"/>
      <c r="J25" s="344"/>
      <c r="K25" s="344"/>
      <c r="L25" s="38">
        <f>L8+L24+L18</f>
        <v>346.4</v>
      </c>
    </row>
  </sheetData>
  <mergeCells count="42">
    <mergeCell ref="L21:L22"/>
    <mergeCell ref="B9:L10"/>
    <mergeCell ref="B1:L2"/>
    <mergeCell ref="I21:I22"/>
    <mergeCell ref="J5:J6"/>
    <mergeCell ref="J13:J14"/>
    <mergeCell ref="J21:J22"/>
    <mergeCell ref="K5:K6"/>
    <mergeCell ref="K13:K14"/>
    <mergeCell ref="K21:K22"/>
    <mergeCell ref="F21:F22"/>
    <mergeCell ref="G5:G6"/>
    <mergeCell ref="G13:G14"/>
    <mergeCell ref="G21:G22"/>
    <mergeCell ref="H5:H6"/>
    <mergeCell ref="H13:H14"/>
    <mergeCell ref="H21:H22"/>
    <mergeCell ref="B24:K24"/>
    <mergeCell ref="B25:K25"/>
    <mergeCell ref="B5:B6"/>
    <mergeCell ref="B13:B14"/>
    <mergeCell ref="B21:B22"/>
    <mergeCell ref="C5:C6"/>
    <mergeCell ref="C13:C14"/>
    <mergeCell ref="C21:C22"/>
    <mergeCell ref="D5:D6"/>
    <mergeCell ref="D13:D14"/>
    <mergeCell ref="D21:D22"/>
    <mergeCell ref="E5:E6"/>
    <mergeCell ref="E13:E14"/>
    <mergeCell ref="E21:E22"/>
    <mergeCell ref="F5:F6"/>
    <mergeCell ref="F13:F14"/>
    <mergeCell ref="B4:L4"/>
    <mergeCell ref="B8:K8"/>
    <mergeCell ref="B12:L12"/>
    <mergeCell ref="B18:K18"/>
    <mergeCell ref="B20:L20"/>
    <mergeCell ref="I5:I6"/>
    <mergeCell ref="I13:I14"/>
    <mergeCell ref="L5:L6"/>
    <mergeCell ref="L13:L14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6"/>
  <sheetViews>
    <sheetView zoomScale="87" zoomScaleNormal="87" workbookViewId="0">
      <selection activeCell="L22" sqref="L22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2:13" ht="15" customHeight="1">
      <c r="B1" s="361" t="s">
        <v>138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2:13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2:13" s="13" customFormat="1" ht="12.75">
      <c r="M3" s="23"/>
    </row>
    <row r="4" spans="2:13" s="14" customFormat="1" ht="25.5" customHeight="1">
      <c r="B4" s="350" t="s">
        <v>580</v>
      </c>
      <c r="C4" s="350" t="s">
        <v>302</v>
      </c>
      <c r="D4" s="350" t="s">
        <v>303</v>
      </c>
      <c r="E4" s="350" t="s">
        <v>304</v>
      </c>
      <c r="F4" s="350" t="s">
        <v>305</v>
      </c>
      <c r="G4" s="350" t="s">
        <v>306</v>
      </c>
      <c r="H4" s="350" t="s">
        <v>307</v>
      </c>
      <c r="I4" s="350" t="s">
        <v>308</v>
      </c>
      <c r="J4" s="350" t="s">
        <v>581</v>
      </c>
      <c r="K4" s="350" t="s">
        <v>310</v>
      </c>
      <c r="L4" s="350" t="s">
        <v>311</v>
      </c>
      <c r="M4" s="24"/>
    </row>
    <row r="5" spans="2:13" s="14" customFormat="1" ht="12.75"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24"/>
    </row>
    <row r="6" spans="2:13" s="31" customFormat="1" ht="26.25" customHeight="1">
      <c r="B6" s="32" t="s">
        <v>580</v>
      </c>
      <c r="C6" s="20" t="s">
        <v>36</v>
      </c>
      <c r="D6" s="29"/>
      <c r="E6" s="30"/>
      <c r="F6" s="29"/>
      <c r="G6" s="30"/>
      <c r="H6" s="29">
        <v>113.5</v>
      </c>
      <c r="I6" s="30"/>
      <c r="J6" s="29"/>
      <c r="K6" s="25"/>
      <c r="L6" s="27">
        <f>H6</f>
        <v>113.5</v>
      </c>
      <c r="M6" s="34"/>
    </row>
  </sheetData>
  <mergeCells count="12">
    <mergeCell ref="L4:L5"/>
    <mergeCell ref="B1:L2"/>
    <mergeCell ref="G4:G5"/>
    <mergeCell ref="H4:H5"/>
    <mergeCell ref="I4:I5"/>
    <mergeCell ref="J4:J5"/>
    <mergeCell ref="K4:K5"/>
    <mergeCell ref="B4:B5"/>
    <mergeCell ref="C4:C5"/>
    <mergeCell ref="D4:D5"/>
    <mergeCell ref="E4:E5"/>
    <mergeCell ref="F4:F5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9"/>
  <sheetViews>
    <sheetView zoomScale="87" zoomScaleNormal="87" workbookViewId="0">
      <selection activeCell="R24" sqref="R23:R24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2:13" ht="15" customHeight="1">
      <c r="B1" s="361" t="s">
        <v>125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2:13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2:13" s="13" customFormat="1" ht="12.75">
      <c r="M3" s="23"/>
    </row>
    <row r="4" spans="2:13" s="14" customFormat="1" ht="25.5" customHeight="1">
      <c r="B4" s="350" t="s">
        <v>125</v>
      </c>
      <c r="C4" s="350" t="s">
        <v>302</v>
      </c>
      <c r="D4" s="350" t="s">
        <v>303</v>
      </c>
      <c r="E4" s="350" t="s">
        <v>304</v>
      </c>
      <c r="F4" s="350" t="s">
        <v>305</v>
      </c>
      <c r="G4" s="350" t="s">
        <v>306</v>
      </c>
      <c r="H4" s="350" t="s">
        <v>307</v>
      </c>
      <c r="I4" s="350" t="s">
        <v>308</v>
      </c>
      <c r="J4" s="350" t="s">
        <v>581</v>
      </c>
      <c r="K4" s="350" t="s">
        <v>310</v>
      </c>
      <c r="L4" s="350" t="s">
        <v>311</v>
      </c>
      <c r="M4" s="24"/>
    </row>
    <row r="5" spans="2:13" s="14" customFormat="1" ht="12.75"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24"/>
    </row>
    <row r="6" spans="2:13" s="31" customFormat="1" ht="26.25" customHeight="1">
      <c r="B6" s="32" t="s">
        <v>582</v>
      </c>
      <c r="C6" s="20" t="s">
        <v>31</v>
      </c>
      <c r="D6" s="29"/>
      <c r="E6" s="30"/>
      <c r="F6" s="29"/>
      <c r="G6" s="30"/>
      <c r="H6" s="29"/>
      <c r="I6" s="30"/>
      <c r="J6" s="29"/>
      <c r="K6" s="25">
        <v>240.5</v>
      </c>
      <c r="L6" s="27">
        <f>K6</f>
        <v>240.5</v>
      </c>
      <c r="M6" s="34"/>
    </row>
    <row r="7" spans="2:13" s="31" customFormat="1" ht="31.5" customHeight="1">
      <c r="B7" s="33" t="s">
        <v>583</v>
      </c>
      <c r="C7" s="20" t="s">
        <v>31</v>
      </c>
      <c r="D7" s="29"/>
      <c r="E7" s="30"/>
      <c r="F7" s="29"/>
      <c r="G7" s="30"/>
      <c r="H7" s="29"/>
      <c r="I7" s="30"/>
      <c r="J7" s="29"/>
      <c r="K7" s="25">
        <v>240.5</v>
      </c>
      <c r="L7" s="27">
        <f>K7</f>
        <v>240.5</v>
      </c>
      <c r="M7" s="34"/>
    </row>
    <row r="8" spans="2:13" s="31" customFormat="1" ht="30.75" customHeight="1">
      <c r="B8" s="33" t="s">
        <v>584</v>
      </c>
      <c r="C8" s="20" t="s">
        <v>31</v>
      </c>
      <c r="D8" s="29"/>
      <c r="E8" s="30"/>
      <c r="F8" s="29"/>
      <c r="G8" s="30"/>
      <c r="H8" s="29"/>
      <c r="I8" s="30"/>
      <c r="J8" s="29"/>
      <c r="K8" s="25">
        <v>240.5</v>
      </c>
      <c r="L8" s="27">
        <f>K8</f>
        <v>240.5</v>
      </c>
      <c r="M8" s="34"/>
    </row>
    <row r="9" spans="2:13" s="31" customFormat="1" ht="30.75" customHeight="1">
      <c r="B9" s="33" t="s">
        <v>585</v>
      </c>
      <c r="C9" s="20" t="s">
        <v>31</v>
      </c>
      <c r="D9" s="29"/>
      <c r="E9" s="30"/>
      <c r="F9" s="29"/>
      <c r="G9" s="30"/>
      <c r="H9" s="29"/>
      <c r="I9" s="30"/>
      <c r="J9" s="29"/>
      <c r="K9" s="25">
        <v>240.5</v>
      </c>
      <c r="L9" s="27">
        <f>K9</f>
        <v>240.5</v>
      </c>
      <c r="M9" s="34"/>
    </row>
  </sheetData>
  <mergeCells count="12">
    <mergeCell ref="L4:L5"/>
    <mergeCell ref="B1:L2"/>
    <mergeCell ref="G4:G5"/>
    <mergeCell ref="H4:H5"/>
    <mergeCell ref="I4:I5"/>
    <mergeCell ref="J4:J5"/>
    <mergeCell ref="K4:K5"/>
    <mergeCell ref="B4:B5"/>
    <mergeCell ref="C4:C5"/>
    <mergeCell ref="D4:D5"/>
    <mergeCell ref="E4:E5"/>
    <mergeCell ref="F4:F5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10"/>
  <sheetViews>
    <sheetView zoomScale="87" zoomScaleNormal="87" workbookViewId="0">
      <selection activeCell="L11" sqref="L11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/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ht="15.75">
      <c r="B4" s="342" t="s">
        <v>586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</row>
    <row r="5" spans="1:1021" s="14" customFormat="1" ht="25.5" customHeight="1">
      <c r="B5" s="350" t="s">
        <v>120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581</v>
      </c>
      <c r="K5" s="350" t="s">
        <v>310</v>
      </c>
      <c r="L5" s="350" t="s">
        <v>311</v>
      </c>
      <c r="M5" s="24"/>
    </row>
    <row r="6" spans="1:1021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24"/>
    </row>
    <row r="7" spans="1:1021" ht="38.25" customHeight="1">
      <c r="A7" s="17"/>
      <c r="B7" s="28" t="s">
        <v>587</v>
      </c>
      <c r="C7" s="20" t="s">
        <v>31</v>
      </c>
      <c r="D7" s="21"/>
      <c r="E7" s="22"/>
      <c r="F7" s="21"/>
      <c r="G7" s="22">
        <v>0.3</v>
      </c>
      <c r="H7" s="21">
        <v>113.5</v>
      </c>
      <c r="I7" s="22"/>
      <c r="J7" s="21">
        <v>2</v>
      </c>
      <c r="K7" s="25">
        <f>ROUND(F7*G7,2)</f>
        <v>0</v>
      </c>
      <c r="L7" s="26">
        <f>H7*G7*J7</f>
        <v>68.099999999999994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</row>
    <row r="8" spans="1:1021" ht="38.25" customHeight="1">
      <c r="A8" s="17"/>
      <c r="B8" s="28" t="s">
        <v>588</v>
      </c>
      <c r="C8" s="20" t="s">
        <v>31</v>
      </c>
      <c r="D8" s="21"/>
      <c r="E8" s="22">
        <v>0.12</v>
      </c>
      <c r="F8" s="21">
        <v>113.5</v>
      </c>
      <c r="G8" s="22">
        <v>0.3</v>
      </c>
      <c r="H8" s="21">
        <v>113.5</v>
      </c>
      <c r="I8" s="22"/>
      <c r="J8" s="21">
        <v>1</v>
      </c>
      <c r="K8" s="25">
        <f>(F8*G8*2)+(F8*E8)</f>
        <v>81.72</v>
      </c>
      <c r="L8" s="26">
        <f>(F8*G8*2)+(F8*E8)</f>
        <v>81.72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9" spans="1:1021" ht="38.25" customHeight="1">
      <c r="A9" s="17"/>
      <c r="B9" s="28" t="s">
        <v>589</v>
      </c>
      <c r="C9" s="20" t="s">
        <v>31</v>
      </c>
      <c r="D9" s="29"/>
      <c r="E9" s="30">
        <v>0.12</v>
      </c>
      <c r="F9" s="29">
        <f>ESTRUTURA!R117+ESTRUTURA!R120+ESTRUTURA!R123</f>
        <v>5.5900000000000007</v>
      </c>
      <c r="G9" s="30">
        <v>0.3</v>
      </c>
      <c r="H9" s="29">
        <v>113.5</v>
      </c>
      <c r="I9" s="30"/>
      <c r="J9" s="29">
        <v>1</v>
      </c>
      <c r="K9" s="25">
        <f>(F9*G9*2)+(F9*E9)</f>
        <v>4.0248000000000008</v>
      </c>
      <c r="L9" s="26">
        <f>(F9*G9*2)+(F9*E9)</f>
        <v>4.0248000000000008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</row>
    <row r="10" spans="1:1021" ht="15.75" customHeight="1">
      <c r="A10" s="17"/>
      <c r="B10" s="343" t="s">
        <v>317</v>
      </c>
      <c r="C10" s="344"/>
      <c r="D10" s="344"/>
      <c r="E10" s="344"/>
      <c r="F10" s="344"/>
      <c r="G10" s="344"/>
      <c r="H10" s="344"/>
      <c r="I10" s="344"/>
      <c r="J10" s="344"/>
      <c r="K10" s="344"/>
      <c r="L10" s="27">
        <f>SUM(L7:L9)</f>
        <v>153.84479999999999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</row>
  </sheetData>
  <mergeCells count="14">
    <mergeCell ref="B1:L2"/>
    <mergeCell ref="B4:L4"/>
    <mergeCell ref="B10:K10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AMG12"/>
  <sheetViews>
    <sheetView zoomScale="87" zoomScaleNormal="87" workbookViewId="0">
      <selection activeCell="N25" sqref="N25"/>
    </sheetView>
  </sheetViews>
  <sheetFormatPr defaultColWidth="9.140625" defaultRowHeight="15"/>
  <cols>
    <col min="1" max="1" width="3.140625" style="15" customWidth="1"/>
    <col min="2" max="2" width="52.140625" style="15" customWidth="1"/>
    <col min="3" max="3" width="10.140625" style="15" customWidth="1"/>
    <col min="4" max="4" width="9.85546875" style="15" customWidth="1"/>
    <col min="5" max="5" width="12" style="15" customWidth="1"/>
    <col min="6" max="6" width="12.85546875" style="15" customWidth="1"/>
    <col min="7" max="7" width="10.140625" style="15" customWidth="1"/>
    <col min="8" max="8" width="16.140625" style="15" customWidth="1"/>
    <col min="9" max="9" width="15.28515625" style="15" customWidth="1"/>
    <col min="10" max="10" width="11" style="15" customWidth="1"/>
    <col min="11" max="11" width="9.7109375" style="15" customWidth="1"/>
    <col min="12" max="12" width="10" style="15" customWidth="1"/>
    <col min="13" max="13" width="9.140625" style="16"/>
    <col min="14" max="14" width="9.140625" style="15"/>
    <col min="15" max="15" width="12" style="15" customWidth="1"/>
    <col min="16" max="1021" width="9.140625" style="15"/>
    <col min="1022" max="16384" width="9.140625" style="17"/>
  </cols>
  <sheetData>
    <row r="1" spans="1:1021" ht="15" customHeight="1">
      <c r="B1" s="361" t="s">
        <v>590</v>
      </c>
      <c r="C1" s="362"/>
      <c r="D1" s="362"/>
      <c r="E1" s="362"/>
      <c r="F1" s="362"/>
      <c r="G1" s="362"/>
      <c r="H1" s="362"/>
      <c r="I1" s="362"/>
      <c r="J1" s="362"/>
      <c r="K1" s="362"/>
      <c r="L1" s="362"/>
    </row>
    <row r="2" spans="1:1021" ht="15" customHeight="1">
      <c r="B2" s="363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spans="1:1021" s="13" customFormat="1" ht="12.75">
      <c r="M3" s="23"/>
    </row>
    <row r="4" spans="1:1021" ht="15.75">
      <c r="B4" s="342" t="s">
        <v>591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</row>
    <row r="5" spans="1:1021" s="14" customFormat="1" ht="25.5" customHeight="1">
      <c r="B5" s="350" t="s">
        <v>415</v>
      </c>
      <c r="C5" s="350" t="s">
        <v>302</v>
      </c>
      <c r="D5" s="350" t="s">
        <v>303</v>
      </c>
      <c r="E5" s="350" t="s">
        <v>304</v>
      </c>
      <c r="F5" s="350" t="s">
        <v>305</v>
      </c>
      <c r="G5" s="350" t="s">
        <v>306</v>
      </c>
      <c r="H5" s="350" t="s">
        <v>307</v>
      </c>
      <c r="I5" s="350" t="s">
        <v>308</v>
      </c>
      <c r="J5" s="350" t="s">
        <v>309</v>
      </c>
      <c r="K5" s="350" t="s">
        <v>310</v>
      </c>
      <c r="L5" s="350" t="s">
        <v>311</v>
      </c>
      <c r="M5" s="24"/>
    </row>
    <row r="6" spans="1:1021" s="14" customFormat="1" ht="12.75"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24"/>
    </row>
    <row r="7" spans="1:1021">
      <c r="A7" s="17"/>
      <c r="B7" s="19" t="s">
        <v>592</v>
      </c>
      <c r="C7" s="20" t="s">
        <v>31</v>
      </c>
      <c r="D7" s="21"/>
      <c r="E7" s="22"/>
      <c r="F7" s="21"/>
      <c r="G7" s="22"/>
      <c r="H7" s="21"/>
      <c r="I7" s="22"/>
      <c r="J7" s="21"/>
      <c r="K7" s="25">
        <v>123.7</v>
      </c>
      <c r="L7" s="26">
        <f>K7</f>
        <v>123.7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</row>
    <row r="8" spans="1:1021">
      <c r="A8" s="17"/>
      <c r="B8" s="19" t="s">
        <v>593</v>
      </c>
      <c r="C8" s="20" t="s">
        <v>31</v>
      </c>
      <c r="D8" s="21"/>
      <c r="E8" s="22"/>
      <c r="F8" s="21"/>
      <c r="G8" s="22"/>
      <c r="H8" s="21"/>
      <c r="I8" s="22"/>
      <c r="J8" s="21"/>
      <c r="K8" s="25">
        <v>80.27</v>
      </c>
      <c r="L8" s="26">
        <f>K8</f>
        <v>80.27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</row>
    <row r="9" spans="1:1021">
      <c r="A9" s="17"/>
      <c r="B9" s="19" t="s">
        <v>594</v>
      </c>
      <c r="C9" s="20" t="s">
        <v>31</v>
      </c>
      <c r="D9" s="21"/>
      <c r="E9" s="22"/>
      <c r="F9" s="21"/>
      <c r="G9" s="22"/>
      <c r="H9" s="21"/>
      <c r="I9" s="22"/>
      <c r="J9" s="21"/>
      <c r="K9" s="25">
        <v>136.37</v>
      </c>
      <c r="L9" s="26">
        <f>K9</f>
        <v>136.37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</row>
    <row r="10" spans="1:1021">
      <c r="A10" s="17"/>
      <c r="B10" s="19" t="s">
        <v>595</v>
      </c>
      <c r="C10" s="20" t="s">
        <v>31</v>
      </c>
      <c r="D10" s="21"/>
      <c r="E10" s="22"/>
      <c r="F10" s="21"/>
      <c r="G10" s="22"/>
      <c r="H10" s="21"/>
      <c r="I10" s="22"/>
      <c r="J10" s="21"/>
      <c r="K10" s="25">
        <v>131.61000000000001</v>
      </c>
      <c r="L10" s="26">
        <f>K10</f>
        <v>131.61000000000001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</row>
    <row r="11" spans="1:1021">
      <c r="A11" s="17"/>
      <c r="B11" s="19" t="s">
        <v>595</v>
      </c>
      <c r="C11" s="20" t="s">
        <v>31</v>
      </c>
      <c r="D11" s="21"/>
      <c r="E11" s="22"/>
      <c r="F11" s="21"/>
      <c r="G11" s="22"/>
      <c r="H11" s="21"/>
      <c r="I11" s="22"/>
      <c r="J11" s="21"/>
      <c r="K11" s="25">
        <v>87.31</v>
      </c>
      <c r="L11" s="26">
        <f>K11</f>
        <v>87.31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</row>
    <row r="12" spans="1:1021" ht="15.75" customHeight="1">
      <c r="A12" s="17"/>
      <c r="B12" s="343" t="s">
        <v>317</v>
      </c>
      <c r="C12" s="344"/>
      <c r="D12" s="344"/>
      <c r="E12" s="344"/>
      <c r="F12" s="344"/>
      <c r="G12" s="344"/>
      <c r="H12" s="344"/>
      <c r="I12" s="344"/>
      <c r="J12" s="344"/>
      <c r="K12" s="344"/>
      <c r="L12" s="27">
        <f>SUM(L7:L11)</f>
        <v>559.26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</row>
  </sheetData>
  <mergeCells count="14">
    <mergeCell ref="B1:L2"/>
    <mergeCell ref="B4:L4"/>
    <mergeCell ref="B12:K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51041666666666696" right="0.51041666666666696" top="0.78749999999999998" bottom="0.78749999999999998" header="0.51041666666666696" footer="0.51041666666666696"/>
  <pageSetup paperSize="9" scale="55" firstPageNumber="0" orientation="portrait" useFirstPageNumber="1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AMJ17"/>
  <sheetViews>
    <sheetView workbookViewId="0">
      <selection activeCell="M25" sqref="M25"/>
    </sheetView>
  </sheetViews>
  <sheetFormatPr defaultColWidth="9" defaultRowHeight="15"/>
  <cols>
    <col min="1" max="1" width="3.85546875" customWidth="1"/>
    <col min="2" max="2" width="46.5703125" customWidth="1"/>
    <col min="5" max="5" width="11.5703125" customWidth="1"/>
    <col min="6" max="6" width="10.28515625" customWidth="1"/>
    <col min="7" max="7" width="9.85546875" customWidth="1"/>
    <col min="8" max="9" width="13.5703125" customWidth="1"/>
    <col min="10" max="10" width="14.28515625" customWidth="1"/>
  </cols>
  <sheetData>
    <row r="1" spans="1:1024" ht="20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</row>
    <row r="2" spans="1:1024" ht="13.9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</row>
    <row r="3" spans="1:1024">
      <c r="A3" s="1"/>
      <c r="B3" s="371" t="s">
        <v>596</v>
      </c>
      <c r="C3" s="372"/>
      <c r="D3" s="372"/>
      <c r="E3" s="37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</row>
    <row r="4" spans="1:1024">
      <c r="A4" s="1"/>
      <c r="B4" s="373"/>
      <c r="C4" s="374"/>
      <c r="D4" s="374"/>
      <c r="E4" s="37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</row>
    <row r="5" spans="1:1024" ht="13.9" customHeight="1">
      <c r="A5" s="1"/>
      <c r="B5" s="369" t="s">
        <v>415</v>
      </c>
      <c r="C5" s="369" t="s">
        <v>310</v>
      </c>
      <c r="D5" s="370" t="s">
        <v>309</v>
      </c>
      <c r="E5" s="369" t="s">
        <v>597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</row>
    <row r="6" spans="1:1024">
      <c r="A6" s="1"/>
      <c r="B6" s="369"/>
      <c r="C6" s="369"/>
      <c r="D6" s="370"/>
      <c r="E6" s="36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</row>
    <row r="7" spans="1:1024">
      <c r="A7" s="1"/>
      <c r="B7" s="2" t="s">
        <v>598</v>
      </c>
      <c r="C7" s="3"/>
      <c r="D7" s="4" t="e">
        <f>#REF!</f>
        <v>#REF!</v>
      </c>
      <c r="E7" s="5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</row>
    <row r="8" spans="1:1024">
      <c r="A8" s="1"/>
      <c r="B8" s="6" t="s">
        <v>599</v>
      </c>
      <c r="C8" s="7" t="e">
        <f>#REF!</f>
        <v>#REF!</v>
      </c>
      <c r="D8" s="5"/>
      <c r="E8" s="8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</row>
    <row r="9" spans="1:1024">
      <c r="A9" s="316" t="s">
        <v>600</v>
      </c>
      <c r="B9" s="6" t="s">
        <v>601</v>
      </c>
      <c r="C9" s="8"/>
      <c r="D9" s="5"/>
      <c r="E9" s="10" t="e">
        <f>#REF!</f>
        <v>#REF!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</row>
    <row r="10" spans="1:1024">
      <c r="A10" s="1"/>
      <c r="B10" s="6" t="s">
        <v>602</v>
      </c>
      <c r="C10" s="8"/>
      <c r="D10" s="5"/>
      <c r="E10" s="11" t="e">
        <f>#REF!</f>
        <v>#REF!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</row>
    <row r="11" spans="1:1024">
      <c r="A11" s="1"/>
      <c r="B11" s="6" t="s">
        <v>603</v>
      </c>
      <c r="C11" s="8"/>
      <c r="D11" s="5"/>
      <c r="E11" s="11" t="e">
        <f>#REF!</f>
        <v>#REF!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</row>
    <row r="12" spans="1:1024">
      <c r="A12" s="1"/>
      <c r="B12" s="6" t="s">
        <v>604</v>
      </c>
      <c r="C12" s="8"/>
      <c r="D12" s="5"/>
      <c r="E12" s="11" t="e">
        <f>#REF!</f>
        <v>#REF!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</row>
    <row r="13" spans="1:1024">
      <c r="A13" s="1"/>
      <c r="B13" s="6" t="s">
        <v>605</v>
      </c>
      <c r="C13" s="8"/>
      <c r="D13" s="5"/>
      <c r="E13" s="11" t="e">
        <f>#REF!</f>
        <v>#REF!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</row>
    <row r="14" spans="1:1024">
      <c r="A14" s="1"/>
      <c r="B14" s="6" t="s">
        <v>606</v>
      </c>
      <c r="C14" s="8"/>
      <c r="D14" s="5"/>
      <c r="E14" s="11" t="e">
        <f>#REF!</f>
        <v>#REF!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</row>
    <row r="15" spans="1:102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</row>
    <row r="16" spans="1:102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</row>
    <row r="17" spans="7:8">
      <c r="G17" s="12" t="s">
        <v>607</v>
      </c>
      <c r="H17">
        <v>7</v>
      </c>
    </row>
  </sheetData>
  <mergeCells count="5">
    <mergeCell ref="B5:B6"/>
    <mergeCell ref="C5:C6"/>
    <mergeCell ref="D5:D6"/>
    <mergeCell ref="E5:E6"/>
    <mergeCell ref="B3:E4"/>
  </mergeCells>
  <pageMargins left="0.51180555555555596" right="0.51180555555555596" top="0.78680555555555598" bottom="0.78680555555555598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3</vt:i4>
      </vt:variant>
    </vt:vector>
  </HeadingPairs>
  <TitlesOfParts>
    <vt:vector size="21" baseType="lpstr">
      <vt:lpstr> LICITAÇÃO</vt:lpstr>
      <vt:lpstr>Cronograma Fís-Financ</vt:lpstr>
      <vt:lpstr>ESTRUTURA</vt:lpstr>
      <vt:lpstr>serv.preliminares</vt:lpstr>
      <vt:lpstr>ALVENARIA</vt:lpstr>
      <vt:lpstr>Quadra</vt:lpstr>
      <vt:lpstr>ELETRICA</vt:lpstr>
      <vt:lpstr>Agua pluvial</vt:lpstr>
      <vt:lpstr>Lista-SPDA</vt:lpstr>
      <vt:lpstr>BANCO DE CONCRETO</vt:lpstr>
      <vt:lpstr>CHAPISCO.REBOCO.EMBOÇO</vt:lpstr>
      <vt:lpstr>TELHADO</vt:lpstr>
      <vt:lpstr>PINTURA</vt:lpstr>
      <vt:lpstr>DEGRAU,PEITORIL E SOLEIRA</vt:lpstr>
      <vt:lpstr>PISOS INTERNOS E EXTERNOS</vt:lpstr>
      <vt:lpstr>IMPERMEABILIZAÇÃO</vt:lpstr>
      <vt:lpstr>ACABAMENTO-PAREDE</vt:lpstr>
      <vt:lpstr>Paisagismo</vt:lpstr>
      <vt:lpstr>' LICITAÇÃO'!Area_de_impressao</vt:lpstr>
      <vt:lpstr>'Cronograma Fís-Financ'!Area_de_impressao</vt:lpstr>
      <vt:lpstr>' LICITAÇÃO'!Titulos_de_impressao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Thalita Baptista Pinto Pereira</cp:lastModifiedBy>
  <cp:revision>113</cp:revision>
  <cp:lastPrinted>2023-08-10T13:32:49Z</cp:lastPrinted>
  <dcterms:created xsi:type="dcterms:W3CDTF">2019-08-05T13:53:00Z</dcterms:created>
  <dcterms:modified xsi:type="dcterms:W3CDTF">2023-08-10T13:42:19Z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1046-11.2.0.11537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ICV">
    <vt:lpwstr>111889F509614281A806E650AE91B629</vt:lpwstr>
  </property>
</Properties>
</file>