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6.xml" ContentType="application/vnd.openxmlformats-officedocument.spreadsheetml.comments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alita.pereira\Desktop\CORREÇÃO DAS PRAÇAS\"/>
    </mc:Choice>
  </mc:AlternateContent>
  <bookViews>
    <workbookView xWindow="0" yWindow="0" windowWidth="25200" windowHeight="11985" tabRatio="848" activeTab="6"/>
  </bookViews>
  <sheets>
    <sheet name="PLANILHA ORÇ." sheetId="22" r:id="rId1"/>
    <sheet name="LICITAÇÃO PARIS" sheetId="16" r:id="rId2"/>
    <sheet name="licitação B.hor" sheetId="10" r:id="rId3"/>
    <sheet name="LICITAÇÃO R.MAR" sheetId="19" r:id="rId4"/>
    <sheet name="Licitação CERCA" sheetId="14" r:id="rId5"/>
    <sheet name="LICITAÇÃO BIBLIA  (corrigida)" sheetId="24" r:id="rId6"/>
    <sheet name="QUANT.PRAÇA CERCA" sheetId="7" r:id="rId7"/>
    <sheet name="QUANT.PRAÇA BÍBLIA" sheetId="4" r:id="rId8"/>
    <sheet name="QUANT.PRAÇA BELO HOR." sheetId="6" r:id="rId9"/>
    <sheet name="QUANT.RUA MAR" sheetId="8" r:id="rId10"/>
    <sheet name="QUANT.PARIS" sheetId="5" r:id="rId11"/>
    <sheet name="COMPOSIÇOES" sheetId="3" r:id="rId12"/>
    <sheet name="Cronograma Fís-Financ" sheetId="2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_xlnm.Print_Area" localSheetId="11">COMPOSIÇOES!$A$1:$M$625</definedName>
    <definedName name="_xlnm.Print_Area" localSheetId="12">'Cronograma Fís-Financ'!$A$1:$M$41</definedName>
    <definedName name="_xlnm.Print_Area" localSheetId="2">'licitação B.hor'!$A$2:$J$113</definedName>
    <definedName name="_xlnm.Print_Area" localSheetId="5">'LICITAÇÃO BIBLIA  (corrigida)'!$A$2:$J$127</definedName>
    <definedName name="_xlnm.Print_Area" localSheetId="4">'Licitação CERCA'!$A$2:$J$129</definedName>
    <definedName name="_xlnm.Print_Area" localSheetId="1">'LICITAÇÃO PARIS'!$A$2:$J$141</definedName>
    <definedName name="_xlnm.Print_Area" localSheetId="3">'LICITAÇÃO R.MAR'!$A$2:$J$115</definedName>
    <definedName name="_xlnm.Print_Area" localSheetId="0">'PLANILHA ORÇ.'!$A$1:$J$165</definedName>
    <definedName name="_xlnm.Print_Area" localSheetId="10">QUANT.PARIS!$A$2:$G$120</definedName>
    <definedName name="_xlnm.Print_Area" localSheetId="8">'QUANT.PRAÇA BELO HOR.'!$A$2:$G$90</definedName>
    <definedName name="_xlnm.Print_Area" localSheetId="7">'QUANT.PRAÇA BÍBLIA'!$A$3:$G$104</definedName>
    <definedName name="_xlnm.Print_Area" localSheetId="6">'QUANT.PRAÇA CERCA'!$A$2:$G$106</definedName>
    <definedName name="_xlnm.Print_Area" localSheetId="9">'QUANT.RUA MAR'!$A$2:$G$91</definedName>
  </definedNames>
  <calcPr calcId="152511" iterateDelta="1E-4"/>
</workbook>
</file>

<file path=xl/calcChain.xml><?xml version="1.0" encoding="utf-8"?>
<calcChain xmlns="http://schemas.openxmlformats.org/spreadsheetml/2006/main">
  <c r="L159" i="22" l="1"/>
  <c r="L120" i="24" l="1"/>
  <c r="H120" i="24"/>
  <c r="G120" i="24"/>
  <c r="I120" i="24" s="1"/>
  <c r="K118" i="24"/>
  <c r="L118" i="24" s="1"/>
  <c r="H118" i="24" s="1"/>
  <c r="I118" i="24" s="1"/>
  <c r="G118" i="24"/>
  <c r="L117" i="24"/>
  <c r="H117" i="24"/>
  <c r="I117" i="24" s="1"/>
  <c r="L116" i="24"/>
  <c r="H116" i="24"/>
  <c r="I116" i="24" s="1"/>
  <c r="G116" i="24"/>
  <c r="L115" i="24"/>
  <c r="H115" i="24"/>
  <c r="G115" i="24"/>
  <c r="I115" i="24" s="1"/>
  <c r="L114" i="24"/>
  <c r="H114" i="24"/>
  <c r="I114" i="24" s="1"/>
  <c r="G114" i="24"/>
  <c r="L113" i="24"/>
  <c r="H113" i="24"/>
  <c r="G113" i="24"/>
  <c r="I113" i="24" s="1"/>
  <c r="L112" i="24"/>
  <c r="H112" i="24"/>
  <c r="I112" i="24" s="1"/>
  <c r="G112" i="24"/>
  <c r="L111" i="24"/>
  <c r="H111" i="24"/>
  <c r="G111" i="24"/>
  <c r="I111" i="24" s="1"/>
  <c r="L110" i="24"/>
  <c r="H110" i="24"/>
  <c r="I110" i="24" s="1"/>
  <c r="G110" i="24"/>
  <c r="L109" i="24"/>
  <c r="H109" i="24"/>
  <c r="G109" i="24"/>
  <c r="I109" i="24" s="1"/>
  <c r="L108" i="24"/>
  <c r="H108" i="24"/>
  <c r="I108" i="24" s="1"/>
  <c r="G108" i="24"/>
  <c r="L107" i="24"/>
  <c r="H107" i="24"/>
  <c r="G107" i="24"/>
  <c r="I107" i="24" s="1"/>
  <c r="L105" i="24"/>
  <c r="H105" i="24"/>
  <c r="I105" i="24" s="1"/>
  <c r="G105" i="24"/>
  <c r="L103" i="24"/>
  <c r="H103" i="24"/>
  <c r="G103" i="24"/>
  <c r="I103" i="24" s="1"/>
  <c r="L102" i="24"/>
  <c r="H102" i="24"/>
  <c r="I102" i="24" s="1"/>
  <c r="G102" i="24"/>
  <c r="L101" i="24"/>
  <c r="H101" i="24"/>
  <c r="G101" i="24"/>
  <c r="I101" i="24" s="1"/>
  <c r="L99" i="24"/>
  <c r="H99" i="24"/>
  <c r="I99" i="24" s="1"/>
  <c r="G99" i="24"/>
  <c r="L98" i="24"/>
  <c r="H98" i="24"/>
  <c r="G98" i="24"/>
  <c r="I98" i="24" s="1"/>
  <c r="L97" i="24"/>
  <c r="H97" i="24"/>
  <c r="I97" i="24" s="1"/>
  <c r="G97" i="24"/>
  <c r="L96" i="24"/>
  <c r="H96" i="24"/>
  <c r="G96" i="24"/>
  <c r="I96" i="24" s="1"/>
  <c r="L95" i="24"/>
  <c r="H95" i="24"/>
  <c r="I95" i="24" s="1"/>
  <c r="G95" i="24"/>
  <c r="L94" i="24"/>
  <c r="H94" i="24"/>
  <c r="G94" i="24"/>
  <c r="I94" i="24" s="1"/>
  <c r="L93" i="24"/>
  <c r="H93" i="24"/>
  <c r="I93" i="24" s="1"/>
  <c r="G93" i="24"/>
  <c r="L92" i="24"/>
  <c r="H92" i="24"/>
  <c r="G92" i="24"/>
  <c r="I92" i="24" s="1"/>
  <c r="K89" i="24"/>
  <c r="L89" i="24" s="1"/>
  <c r="H89" i="24" s="1"/>
  <c r="I89" i="24" s="1"/>
  <c r="G89" i="24"/>
  <c r="K88" i="24"/>
  <c r="L88" i="24" s="1"/>
  <c r="H88" i="24" s="1"/>
  <c r="G88" i="24"/>
  <c r="I88" i="24" s="1"/>
  <c r="L87" i="24"/>
  <c r="H87" i="24" s="1"/>
  <c r="K87" i="24"/>
  <c r="G87" i="24"/>
  <c r="I87" i="24" s="1"/>
  <c r="L86" i="24"/>
  <c r="H86" i="24"/>
  <c r="G86" i="24"/>
  <c r="I86" i="24" s="1"/>
  <c r="L83" i="24"/>
  <c r="H83" i="24" s="1"/>
  <c r="G83" i="24"/>
  <c r="I83" i="24" s="1"/>
  <c r="L81" i="24"/>
  <c r="H81" i="24"/>
  <c r="G81" i="24"/>
  <c r="I81" i="24" s="1"/>
  <c r="L80" i="24"/>
  <c r="H80" i="24" s="1"/>
  <c r="G80" i="24"/>
  <c r="I80" i="24" s="1"/>
  <c r="L78" i="24"/>
  <c r="H78" i="24"/>
  <c r="G78" i="24"/>
  <c r="I78" i="24" s="1"/>
  <c r="L77" i="24"/>
  <c r="H77" i="24" s="1"/>
  <c r="G77" i="24"/>
  <c r="I77" i="24" s="1"/>
  <c r="L75" i="24"/>
  <c r="H75" i="24"/>
  <c r="G75" i="24"/>
  <c r="I75" i="24" s="1"/>
  <c r="L74" i="24"/>
  <c r="H74" i="24" s="1"/>
  <c r="G74" i="24"/>
  <c r="I74" i="24" s="1"/>
  <c r="L72" i="24"/>
  <c r="H72" i="24"/>
  <c r="G72" i="24"/>
  <c r="I72" i="24" s="1"/>
  <c r="L71" i="24"/>
  <c r="H71" i="24" s="1"/>
  <c r="G71" i="24"/>
  <c r="L68" i="24"/>
  <c r="H68" i="24"/>
  <c r="G68" i="24"/>
  <c r="I68" i="24" s="1"/>
  <c r="L67" i="24"/>
  <c r="H67" i="24" s="1"/>
  <c r="G67" i="24"/>
  <c r="I67" i="24" s="1"/>
  <c r="L66" i="24"/>
  <c r="H66" i="24"/>
  <c r="G66" i="24"/>
  <c r="I66" i="24" s="1"/>
  <c r="L64" i="24"/>
  <c r="H64" i="24" s="1"/>
  <c r="I64" i="24" s="1"/>
  <c r="K63" i="24"/>
  <c r="L63" i="24" s="1"/>
  <c r="H63" i="24" s="1"/>
  <c r="G63" i="24"/>
  <c r="I63" i="24" s="1"/>
  <c r="L62" i="24"/>
  <c r="K62" i="24"/>
  <c r="H62" i="24"/>
  <c r="G62" i="24"/>
  <c r="I62" i="24" s="1"/>
  <c r="K61" i="24"/>
  <c r="L61" i="24" s="1"/>
  <c r="H61" i="24" s="1"/>
  <c r="I61" i="24" s="1"/>
  <c r="G61" i="24"/>
  <c r="L59" i="24"/>
  <c r="H59" i="24"/>
  <c r="G59" i="24"/>
  <c r="I59" i="24" s="1"/>
  <c r="L58" i="24"/>
  <c r="H58" i="24" s="1"/>
  <c r="I58" i="24" s="1"/>
  <c r="G58" i="24"/>
  <c r="L57" i="24"/>
  <c r="H57" i="24"/>
  <c r="G57" i="24"/>
  <c r="I57" i="24" s="1"/>
  <c r="L56" i="24"/>
  <c r="H56" i="24" s="1"/>
  <c r="I56" i="24" s="1"/>
  <c r="G56" i="24"/>
  <c r="L53" i="24"/>
  <c r="H53" i="24"/>
  <c r="G53" i="24"/>
  <c r="I53" i="24" s="1"/>
  <c r="K50" i="24"/>
  <c r="L50" i="24" s="1"/>
  <c r="H50" i="24" s="1"/>
  <c r="I50" i="24" s="1"/>
  <c r="G50" i="24"/>
  <c r="L48" i="24"/>
  <c r="H48" i="24"/>
  <c r="G48" i="24"/>
  <c r="I48" i="24" s="1"/>
  <c r="L47" i="24"/>
  <c r="H47" i="24" s="1"/>
  <c r="I47" i="24" s="1"/>
  <c r="G47" i="24"/>
  <c r="L44" i="24"/>
  <c r="H44" i="24"/>
  <c r="G44" i="24"/>
  <c r="I44" i="24" s="1"/>
  <c r="L41" i="24"/>
  <c r="H41" i="24" s="1"/>
  <c r="I41" i="24" s="1"/>
  <c r="G41" i="24"/>
  <c r="L39" i="24"/>
  <c r="H39" i="24"/>
  <c r="G39" i="24"/>
  <c r="I39" i="24" s="1"/>
  <c r="L38" i="24"/>
  <c r="H38" i="24" s="1"/>
  <c r="I38" i="24" s="1"/>
  <c r="G38" i="24"/>
  <c r="L37" i="24"/>
  <c r="H37" i="24"/>
  <c r="G37" i="24"/>
  <c r="I37" i="24" s="1"/>
  <c r="L34" i="24"/>
  <c r="H34" i="24" s="1"/>
  <c r="I34" i="24" s="1"/>
  <c r="G34" i="24"/>
  <c r="L33" i="24"/>
  <c r="H33" i="24"/>
  <c r="G33" i="24"/>
  <c r="I33" i="24" s="1"/>
  <c r="L31" i="24"/>
  <c r="H31" i="24" s="1"/>
  <c r="I31" i="24" s="1"/>
  <c r="G31" i="24"/>
  <c r="L30" i="24"/>
  <c r="H30" i="24"/>
  <c r="G30" i="24"/>
  <c r="I30" i="24" s="1"/>
  <c r="L29" i="24"/>
  <c r="H29" i="24" s="1"/>
  <c r="I29" i="24" s="1"/>
  <c r="G29" i="24"/>
  <c r="L28" i="24"/>
  <c r="H28" i="24"/>
  <c r="G28" i="24"/>
  <c r="I28" i="24" s="1"/>
  <c r="L25" i="24"/>
  <c r="H25" i="24" s="1"/>
  <c r="I25" i="24" s="1"/>
  <c r="G25" i="24"/>
  <c r="L24" i="24"/>
  <c r="H24" i="24"/>
  <c r="G24" i="24"/>
  <c r="I24" i="24" s="1"/>
  <c r="L23" i="24"/>
  <c r="H23" i="24" s="1"/>
  <c r="I23" i="24" s="1"/>
  <c r="G23" i="24"/>
  <c r="I121" i="24" l="1"/>
  <c r="I71" i="24"/>
  <c r="L54" i="16" l="1"/>
  <c r="H54" i="16" s="1"/>
  <c r="G54" i="16"/>
  <c r="I54" i="16" s="1"/>
  <c r="L51" i="16"/>
  <c r="H51" i="16" s="1"/>
  <c r="G51" i="16"/>
  <c r="L49" i="16"/>
  <c r="H49" i="16" s="1"/>
  <c r="G49" i="16"/>
  <c r="L48" i="16"/>
  <c r="H48" i="16" s="1"/>
  <c r="G48" i="16"/>
  <c r="L45" i="16"/>
  <c r="H45" i="16" s="1"/>
  <c r="G45" i="16"/>
  <c r="I23" i="22"/>
  <c r="I24" i="22"/>
  <c r="I25" i="22"/>
  <c r="I26" i="22"/>
  <c r="I27" i="22"/>
  <c r="I28" i="22"/>
  <c r="I29" i="22"/>
  <c r="I31" i="22"/>
  <c r="I33" i="22"/>
  <c r="I36" i="22"/>
  <c r="I37" i="22"/>
  <c r="I38" i="22"/>
  <c r="I39" i="22"/>
  <c r="I41" i="22"/>
  <c r="I42" i="22"/>
  <c r="I45" i="22"/>
  <c r="I46" i="22"/>
  <c r="I47" i="22"/>
  <c r="I49" i="22"/>
  <c r="I50" i="22"/>
  <c r="I52" i="22"/>
  <c r="I55" i="22"/>
  <c r="I58" i="22"/>
  <c r="I59" i="22"/>
  <c r="I61" i="22"/>
  <c r="I64" i="22"/>
  <c r="I67" i="22"/>
  <c r="I68" i="22"/>
  <c r="I69" i="22"/>
  <c r="I70" i="22"/>
  <c r="I73" i="22"/>
  <c r="I74" i="22"/>
  <c r="I75" i="22"/>
  <c r="I76" i="22"/>
  <c r="I77" i="22"/>
  <c r="I79" i="22"/>
  <c r="I80" i="22"/>
  <c r="I81" i="22"/>
  <c r="I84" i="22"/>
  <c r="I85" i="22"/>
  <c r="I87" i="22"/>
  <c r="I88" i="22"/>
  <c r="I90" i="22"/>
  <c r="I91" i="22"/>
  <c r="I93" i="22"/>
  <c r="I94" i="22"/>
  <c r="I96" i="22"/>
  <c r="I99" i="22"/>
  <c r="I100" i="22"/>
  <c r="I101" i="22"/>
  <c r="I102" i="22"/>
  <c r="I103" i="22"/>
  <c r="I106" i="22"/>
  <c r="I107" i="22"/>
  <c r="I108" i="22"/>
  <c r="I109" i="22"/>
  <c r="I110" i="22"/>
  <c r="I111" i="22"/>
  <c r="I112" i="22"/>
  <c r="I113" i="22"/>
  <c r="I114" i="22"/>
  <c r="I116" i="22"/>
  <c r="I117" i="22"/>
  <c r="I118" i="22"/>
  <c r="I119" i="22"/>
  <c r="I121" i="22"/>
  <c r="I123" i="22"/>
  <c r="I124" i="22"/>
  <c r="I125" i="22"/>
  <c r="I126" i="22"/>
  <c r="I127" i="22"/>
  <c r="I128" i="22"/>
  <c r="I129" i="22"/>
  <c r="I130" i="22"/>
  <c r="I131" i="22"/>
  <c r="I132" i="22"/>
  <c r="I133" i="22"/>
  <c r="I134" i="22"/>
  <c r="I136" i="22"/>
  <c r="I137" i="22"/>
  <c r="I138" i="22"/>
  <c r="I139" i="22"/>
  <c r="I140" i="22"/>
  <c r="I141" i="22"/>
  <c r="I142" i="22"/>
  <c r="I143" i="22"/>
  <c r="I144" i="22"/>
  <c r="I145" i="22"/>
  <c r="I146" i="22"/>
  <c r="I147" i="22"/>
  <c r="I148" i="22"/>
  <c r="I150" i="22"/>
  <c r="I151" i="22"/>
  <c r="I152" i="22"/>
  <c r="I153" i="22"/>
  <c r="I154" i="22"/>
  <c r="I155" i="22"/>
  <c r="I157" i="22"/>
  <c r="I158" i="22"/>
  <c r="H23" i="22"/>
  <c r="H24" i="22"/>
  <c r="H25" i="22"/>
  <c r="H26" i="22"/>
  <c r="H27" i="22"/>
  <c r="H28" i="22"/>
  <c r="H29" i="22"/>
  <c r="H31" i="22"/>
  <c r="H33" i="22"/>
  <c r="H36" i="22"/>
  <c r="H37" i="22"/>
  <c r="H38" i="22"/>
  <c r="H39" i="22"/>
  <c r="H41" i="22"/>
  <c r="H42" i="22"/>
  <c r="H45" i="22"/>
  <c r="H46" i="22"/>
  <c r="H47" i="22"/>
  <c r="H49" i="22"/>
  <c r="H50" i="22"/>
  <c r="H52" i="22"/>
  <c r="H55" i="22"/>
  <c r="H58" i="22"/>
  <c r="H59" i="22"/>
  <c r="H61" i="22"/>
  <c r="H64" i="22"/>
  <c r="H67" i="22"/>
  <c r="H68" i="22"/>
  <c r="H69" i="22"/>
  <c r="H70" i="22"/>
  <c r="H72" i="22"/>
  <c r="H73" i="22"/>
  <c r="H74" i="22"/>
  <c r="H75" i="22"/>
  <c r="H76" i="22"/>
  <c r="H77" i="22"/>
  <c r="H79" i="22"/>
  <c r="H80" i="22"/>
  <c r="H81" i="22"/>
  <c r="H84" i="22"/>
  <c r="H85" i="22"/>
  <c r="H87" i="22"/>
  <c r="H88" i="22"/>
  <c r="H90" i="22"/>
  <c r="H91" i="22"/>
  <c r="H93" i="22"/>
  <c r="H94" i="22"/>
  <c r="H96" i="22"/>
  <c r="H99" i="22"/>
  <c r="H100" i="22"/>
  <c r="H101" i="22"/>
  <c r="H102" i="22"/>
  <c r="H103" i="22"/>
  <c r="H106" i="22"/>
  <c r="H107" i="22"/>
  <c r="H108" i="22"/>
  <c r="H109" i="22"/>
  <c r="H110" i="22"/>
  <c r="H111" i="22"/>
  <c r="H112" i="22"/>
  <c r="H113" i="22"/>
  <c r="H114" i="22"/>
  <c r="H116" i="22"/>
  <c r="H117" i="22"/>
  <c r="H118" i="22"/>
  <c r="H119" i="22"/>
  <c r="H121" i="22"/>
  <c r="H123" i="22"/>
  <c r="H124" i="22"/>
  <c r="H125" i="22"/>
  <c r="H126" i="22"/>
  <c r="H127" i="22"/>
  <c r="H128" i="22"/>
  <c r="H129" i="22"/>
  <c r="H130" i="22"/>
  <c r="H131" i="22"/>
  <c r="H132" i="22"/>
  <c r="H133" i="22"/>
  <c r="H134" i="22"/>
  <c r="H136" i="22"/>
  <c r="H137" i="22"/>
  <c r="H138" i="22"/>
  <c r="H139" i="22"/>
  <c r="H140" i="22"/>
  <c r="H141" i="22"/>
  <c r="H142" i="22"/>
  <c r="H143" i="22"/>
  <c r="H144" i="22"/>
  <c r="H145" i="22"/>
  <c r="H146" i="22"/>
  <c r="H147" i="22"/>
  <c r="H148" i="22"/>
  <c r="H150" i="22"/>
  <c r="H151" i="22"/>
  <c r="H152" i="22"/>
  <c r="H153" i="22"/>
  <c r="H154" i="22"/>
  <c r="H155" i="22"/>
  <c r="H157" i="22"/>
  <c r="H158" i="22"/>
  <c r="L158" i="22"/>
  <c r="G158" i="22"/>
  <c r="N157" i="22"/>
  <c r="L157" i="22"/>
  <c r="K157" i="22"/>
  <c r="G157" i="22"/>
  <c r="N155" i="22"/>
  <c r="L155" i="22"/>
  <c r="G155" i="22"/>
  <c r="N154" i="22"/>
  <c r="L154" i="22"/>
  <c r="G154" i="22"/>
  <c r="N153" i="22"/>
  <c r="K153" i="22"/>
  <c r="L153" i="22" s="1"/>
  <c r="G153" i="22"/>
  <c r="N152" i="22"/>
  <c r="K152" i="22"/>
  <c r="L152" i="22" s="1"/>
  <c r="G152" i="22"/>
  <c r="N151" i="22"/>
  <c r="K151" i="22"/>
  <c r="L151" i="22" s="1"/>
  <c r="G151" i="22"/>
  <c r="N150" i="22"/>
  <c r="K150" i="22"/>
  <c r="L150" i="22" s="1"/>
  <c r="G150" i="22"/>
  <c r="N148" i="22"/>
  <c r="L148" i="22"/>
  <c r="G148" i="22"/>
  <c r="N147" i="22"/>
  <c r="L147" i="22"/>
  <c r="K147" i="22"/>
  <c r="G147" i="22"/>
  <c r="N146" i="22"/>
  <c r="K146" i="22"/>
  <c r="L146" i="22" s="1"/>
  <c r="G146" i="22"/>
  <c r="N145" i="22"/>
  <c r="L145" i="22"/>
  <c r="K145" i="22"/>
  <c r="G145" i="22"/>
  <c r="N144" i="22"/>
  <c r="L144" i="22"/>
  <c r="G144" i="22"/>
  <c r="N143" i="22"/>
  <c r="L143" i="22"/>
  <c r="G143" i="22"/>
  <c r="N142" i="22"/>
  <c r="L142" i="22"/>
  <c r="G142" i="22"/>
  <c r="N141" i="22"/>
  <c r="L141" i="22"/>
  <c r="G141" i="22"/>
  <c r="N140" i="22"/>
  <c r="L140" i="22"/>
  <c r="G140" i="22"/>
  <c r="N139" i="22"/>
  <c r="L139" i="22"/>
  <c r="G139" i="22"/>
  <c r="N138" i="22"/>
  <c r="L138" i="22"/>
  <c r="G138" i="22"/>
  <c r="N137" i="22"/>
  <c r="L137" i="22"/>
  <c r="G137" i="22"/>
  <c r="N136" i="22"/>
  <c r="L136" i="22"/>
  <c r="G136" i="22"/>
  <c r="N134" i="22"/>
  <c r="K134" i="22"/>
  <c r="L134" i="22" s="1"/>
  <c r="G134" i="22"/>
  <c r="N133" i="22"/>
  <c r="L133" i="22"/>
  <c r="G133" i="22"/>
  <c r="N132" i="22"/>
  <c r="L132" i="22"/>
  <c r="G132" i="22"/>
  <c r="N131" i="22"/>
  <c r="L131" i="22"/>
  <c r="G131" i="22"/>
  <c r="N130" i="22"/>
  <c r="L130" i="22"/>
  <c r="G130" i="22"/>
  <c r="N129" i="22"/>
  <c r="L129" i="22"/>
  <c r="G129" i="22"/>
  <c r="N128" i="22"/>
  <c r="L128" i="22"/>
  <c r="G128" i="22"/>
  <c r="N127" i="22"/>
  <c r="L127" i="22"/>
  <c r="G127" i="22"/>
  <c r="N126" i="22"/>
  <c r="L126" i="22"/>
  <c r="G126" i="22"/>
  <c r="N125" i="22"/>
  <c r="L125" i="22"/>
  <c r="G125" i="22"/>
  <c r="N124" i="22"/>
  <c r="L124" i="22"/>
  <c r="G124" i="22"/>
  <c r="N123" i="22"/>
  <c r="L123" i="22"/>
  <c r="G123" i="22"/>
  <c r="N121" i="22"/>
  <c r="L121" i="22"/>
  <c r="G121" i="22"/>
  <c r="N119" i="22"/>
  <c r="L119" i="22"/>
  <c r="G119" i="22"/>
  <c r="N118" i="22"/>
  <c r="L118" i="22"/>
  <c r="G118" i="22"/>
  <c r="N117" i="22"/>
  <c r="L117" i="22"/>
  <c r="G117" i="22"/>
  <c r="N116" i="22"/>
  <c r="L116" i="22"/>
  <c r="G116" i="22"/>
  <c r="N114" i="22"/>
  <c r="L114" i="22"/>
  <c r="G114" i="22"/>
  <c r="N113" i="22"/>
  <c r="L113" i="22"/>
  <c r="K113" i="22"/>
  <c r="G113" i="22"/>
  <c r="N112" i="22"/>
  <c r="L112" i="22"/>
  <c r="G112" i="22"/>
  <c r="N111" i="22"/>
  <c r="L111" i="22"/>
  <c r="G111" i="22"/>
  <c r="N110" i="22"/>
  <c r="L110" i="22"/>
  <c r="G110" i="22"/>
  <c r="N109" i="22"/>
  <c r="L109" i="22"/>
  <c r="G109" i="22"/>
  <c r="N108" i="22"/>
  <c r="L108" i="22"/>
  <c r="G108" i="22"/>
  <c r="N107" i="22"/>
  <c r="L107" i="22"/>
  <c r="G107" i="22"/>
  <c r="N106" i="22"/>
  <c r="L106" i="22"/>
  <c r="G106" i="22"/>
  <c r="N103" i="22"/>
  <c r="K103" i="22"/>
  <c r="L103" i="22" s="1"/>
  <c r="G103" i="22"/>
  <c r="N102" i="22"/>
  <c r="L102" i="22"/>
  <c r="G102" i="22"/>
  <c r="N101" i="22"/>
  <c r="K101" i="22"/>
  <c r="L101" i="22" s="1"/>
  <c r="G101" i="22"/>
  <c r="N100" i="22"/>
  <c r="L100" i="22"/>
  <c r="G100" i="22"/>
  <c r="N99" i="22"/>
  <c r="K99" i="22"/>
  <c r="L99" i="22" s="1"/>
  <c r="G99" i="22"/>
  <c r="N96" i="22"/>
  <c r="L96" i="22"/>
  <c r="G96" i="22"/>
  <c r="N94" i="22"/>
  <c r="L94" i="22"/>
  <c r="G94" i="22"/>
  <c r="N93" i="22"/>
  <c r="L93" i="22"/>
  <c r="G93" i="22"/>
  <c r="L91" i="22"/>
  <c r="L90" i="22"/>
  <c r="N88" i="22"/>
  <c r="L88" i="22"/>
  <c r="G88" i="22"/>
  <c r="N87" i="22"/>
  <c r="L87" i="22"/>
  <c r="G87" i="22"/>
  <c r="N85" i="22"/>
  <c r="L85" i="22"/>
  <c r="G85" i="22"/>
  <c r="N84" i="22"/>
  <c r="L84" i="22"/>
  <c r="G84" i="22"/>
  <c r="N81" i="22"/>
  <c r="L81" i="22"/>
  <c r="G81" i="22"/>
  <c r="N80" i="22"/>
  <c r="L80" i="22"/>
  <c r="G80" i="22"/>
  <c r="N79" i="22"/>
  <c r="L79" i="22"/>
  <c r="G79" i="22"/>
  <c r="N77" i="22"/>
  <c r="K77" i="22"/>
  <c r="L77" i="22" s="1"/>
  <c r="G77" i="22"/>
  <c r="N76" i="22"/>
  <c r="K76" i="22"/>
  <c r="L76" i="22" s="1"/>
  <c r="G76" i="22"/>
  <c r="N75" i="22"/>
  <c r="K75" i="22"/>
  <c r="L75" i="22" s="1"/>
  <c r="G75" i="22"/>
  <c r="N74" i="22"/>
  <c r="K74" i="22"/>
  <c r="L74" i="22" s="1"/>
  <c r="G74" i="22"/>
  <c r="N73" i="22"/>
  <c r="L73" i="22"/>
  <c r="G73" i="22"/>
  <c r="N72" i="22"/>
  <c r="L72" i="22"/>
  <c r="G72" i="22"/>
  <c r="I72" i="22" s="1"/>
  <c r="N70" i="22"/>
  <c r="L70" i="22"/>
  <c r="G70" i="22"/>
  <c r="N69" i="22"/>
  <c r="L69" i="22"/>
  <c r="G69" i="22"/>
  <c r="N68" i="22"/>
  <c r="L68" i="22"/>
  <c r="G68" i="22"/>
  <c r="N67" i="22"/>
  <c r="L67" i="22"/>
  <c r="G67" i="22"/>
  <c r="N64" i="22"/>
  <c r="L64" i="22"/>
  <c r="G64" i="22"/>
  <c r="N61" i="22"/>
  <c r="K61" i="22"/>
  <c r="L61" i="22" s="1"/>
  <c r="G61" i="22"/>
  <c r="N59" i="22"/>
  <c r="L59" i="22"/>
  <c r="G59" i="22"/>
  <c r="N58" i="22"/>
  <c r="L58" i="22"/>
  <c r="G58" i="22"/>
  <c r="N55" i="22"/>
  <c r="L55" i="22"/>
  <c r="G55" i="22"/>
  <c r="N52" i="22"/>
  <c r="L52" i="22"/>
  <c r="G52" i="22"/>
  <c r="N50" i="22"/>
  <c r="L50" i="22"/>
  <c r="G50" i="22"/>
  <c r="N49" i="22"/>
  <c r="L49" i="22"/>
  <c r="G49" i="22"/>
  <c r="N47" i="22"/>
  <c r="L47" i="22"/>
  <c r="G47" i="22"/>
  <c r="N46" i="22"/>
  <c r="L46" i="22"/>
  <c r="G46" i="22"/>
  <c r="N45" i="22"/>
  <c r="L45" i="22"/>
  <c r="G45" i="22"/>
  <c r="N42" i="22"/>
  <c r="L42" i="22"/>
  <c r="G42" i="22"/>
  <c r="N41" i="22"/>
  <c r="L41" i="22"/>
  <c r="G41" i="22"/>
  <c r="N39" i="22"/>
  <c r="L39" i="22"/>
  <c r="G39" i="22"/>
  <c r="L38" i="22"/>
  <c r="G38" i="22"/>
  <c r="N37" i="22"/>
  <c r="L37" i="22"/>
  <c r="G37" i="22"/>
  <c r="L36" i="22"/>
  <c r="G36" i="22"/>
  <c r="N33" i="22"/>
  <c r="L33" i="22"/>
  <c r="G33" i="22"/>
  <c r="N31" i="22"/>
  <c r="L31" i="22"/>
  <c r="G31" i="22"/>
  <c r="N29" i="22"/>
  <c r="L29" i="22"/>
  <c r="G29" i="22"/>
  <c r="N28" i="22"/>
  <c r="L28" i="22"/>
  <c r="G28" i="22"/>
  <c r="N27" i="22"/>
  <c r="L27" i="22"/>
  <c r="G27" i="22"/>
  <c r="N26" i="22"/>
  <c r="L26" i="22"/>
  <c r="G26" i="22"/>
  <c r="N25" i="22"/>
  <c r="L25" i="22"/>
  <c r="G25" i="22"/>
  <c r="N24" i="22"/>
  <c r="L24" i="22"/>
  <c r="G24" i="22"/>
  <c r="N23" i="22"/>
  <c r="L23" i="22"/>
  <c r="G23" i="22"/>
  <c r="N22" i="22"/>
  <c r="L22" i="22"/>
  <c r="H22" i="22"/>
  <c r="I22" i="22" s="1"/>
  <c r="G22" i="22"/>
  <c r="L107" i="19"/>
  <c r="H107" i="19" s="1"/>
  <c r="G107" i="19"/>
  <c r="K106" i="19"/>
  <c r="L106" i="19" s="1"/>
  <c r="H106" i="19" s="1"/>
  <c r="G106" i="19"/>
  <c r="L104" i="19"/>
  <c r="H104" i="19" s="1"/>
  <c r="G104" i="19"/>
  <c r="I104" i="19" s="1"/>
  <c r="L103" i="19"/>
  <c r="H103" i="19" s="1"/>
  <c r="G103" i="19"/>
  <c r="K102" i="19"/>
  <c r="L102" i="19" s="1"/>
  <c r="H102" i="19" s="1"/>
  <c r="G102" i="19"/>
  <c r="K101" i="19"/>
  <c r="L101" i="19" s="1"/>
  <c r="H101" i="19" s="1"/>
  <c r="G101" i="19"/>
  <c r="K100" i="19"/>
  <c r="L100" i="19" s="1"/>
  <c r="H100" i="19" s="1"/>
  <c r="G100" i="19"/>
  <c r="K99" i="19"/>
  <c r="L99" i="19" s="1"/>
  <c r="H99" i="19" s="1"/>
  <c r="G99" i="19"/>
  <c r="L97" i="19"/>
  <c r="H97" i="19" s="1"/>
  <c r="G97" i="19"/>
  <c r="I97" i="19" s="1"/>
  <c r="L95" i="19"/>
  <c r="H95" i="19" s="1"/>
  <c r="G95" i="19"/>
  <c r="L94" i="19"/>
  <c r="H94" i="19" s="1"/>
  <c r="G94" i="19"/>
  <c r="I94" i="19" s="1"/>
  <c r="L92" i="19"/>
  <c r="H92" i="19" s="1"/>
  <c r="G92" i="19"/>
  <c r="L91" i="19"/>
  <c r="H91" i="19" s="1"/>
  <c r="G91" i="19"/>
  <c r="I91" i="19" s="1"/>
  <c r="L90" i="19"/>
  <c r="H90" i="19" s="1"/>
  <c r="G90" i="19"/>
  <c r="L89" i="19"/>
  <c r="H89" i="19" s="1"/>
  <c r="G89" i="19"/>
  <c r="I89" i="19" s="1"/>
  <c r="K88" i="19"/>
  <c r="L88" i="19" s="1"/>
  <c r="H88" i="19" s="1"/>
  <c r="G88" i="19"/>
  <c r="L87" i="19"/>
  <c r="H87" i="19"/>
  <c r="G87" i="19"/>
  <c r="L86" i="19"/>
  <c r="H86" i="19"/>
  <c r="G86" i="19"/>
  <c r="L85" i="19"/>
  <c r="H85" i="19" s="1"/>
  <c r="G85" i="19"/>
  <c r="K82" i="19"/>
  <c r="L82" i="19" s="1"/>
  <c r="H82" i="19" s="1"/>
  <c r="G82" i="19"/>
  <c r="K81" i="19"/>
  <c r="L81" i="19" s="1"/>
  <c r="H81" i="19" s="1"/>
  <c r="G81" i="19"/>
  <c r="L80" i="19"/>
  <c r="H80" i="19" s="1"/>
  <c r="G80" i="19"/>
  <c r="I80" i="19" s="1"/>
  <c r="L79" i="19"/>
  <c r="H79" i="19" s="1"/>
  <c r="G79" i="19"/>
  <c r="L76" i="19"/>
  <c r="H76" i="19" s="1"/>
  <c r="G76" i="19"/>
  <c r="I76" i="19" s="1"/>
  <c r="L74" i="19"/>
  <c r="H74" i="19" s="1"/>
  <c r="G74" i="19"/>
  <c r="L73" i="19"/>
  <c r="H73" i="19" s="1"/>
  <c r="G73" i="19"/>
  <c r="L71" i="19"/>
  <c r="H71" i="19" s="1"/>
  <c r="G71" i="19"/>
  <c r="I71" i="19" s="1"/>
  <c r="L70" i="19"/>
  <c r="H70" i="19" s="1"/>
  <c r="G70" i="19"/>
  <c r="I70" i="19" s="1"/>
  <c r="L68" i="19"/>
  <c r="H68" i="19" s="1"/>
  <c r="G68" i="19"/>
  <c r="L67" i="19"/>
  <c r="H67" i="19" s="1"/>
  <c r="G67" i="19"/>
  <c r="I67" i="19" s="1"/>
  <c r="L65" i="19"/>
  <c r="H65" i="19" s="1"/>
  <c r="G65" i="19"/>
  <c r="L64" i="19"/>
  <c r="H64" i="19" s="1"/>
  <c r="G64" i="19"/>
  <c r="I64" i="19" s="1"/>
  <c r="L61" i="19"/>
  <c r="H61" i="19" s="1"/>
  <c r="G61" i="19"/>
  <c r="L60" i="19"/>
  <c r="H60" i="19" s="1"/>
  <c r="G60" i="19"/>
  <c r="L58" i="19"/>
  <c r="H58" i="19" s="1"/>
  <c r="G58" i="19"/>
  <c r="K57" i="19"/>
  <c r="L57" i="19" s="1"/>
  <c r="H57" i="19" s="1"/>
  <c r="G57" i="19"/>
  <c r="L56" i="19"/>
  <c r="H56" i="19" s="1"/>
  <c r="G56" i="19"/>
  <c r="L55" i="19"/>
  <c r="H55" i="19" s="1"/>
  <c r="G55" i="19"/>
  <c r="I55" i="19" s="1"/>
  <c r="L54" i="19"/>
  <c r="H54" i="19" s="1"/>
  <c r="G54" i="19"/>
  <c r="L53" i="19"/>
  <c r="H53" i="19" s="1"/>
  <c r="G53" i="19"/>
  <c r="I53" i="19" s="1"/>
  <c r="L52" i="19"/>
  <c r="H52" i="19" s="1"/>
  <c r="G52" i="19"/>
  <c r="L49" i="19"/>
  <c r="H49" i="19" s="1"/>
  <c r="G49" i="19"/>
  <c r="I49" i="19" s="1"/>
  <c r="K46" i="19"/>
  <c r="L46" i="19" s="1"/>
  <c r="H46" i="19" s="1"/>
  <c r="G46" i="19"/>
  <c r="L43" i="19"/>
  <c r="H43" i="19" s="1"/>
  <c r="G43" i="19"/>
  <c r="L41" i="19"/>
  <c r="H41" i="19"/>
  <c r="G41" i="19"/>
  <c r="L40" i="19"/>
  <c r="H40" i="19" s="1"/>
  <c r="G40" i="19"/>
  <c r="L39" i="19"/>
  <c r="H39" i="19"/>
  <c r="G39" i="19"/>
  <c r="L36" i="19"/>
  <c r="H36" i="19" s="1"/>
  <c r="G36" i="19"/>
  <c r="L35" i="19"/>
  <c r="H35" i="19" s="1"/>
  <c r="G35" i="19"/>
  <c r="L33" i="19"/>
  <c r="H33" i="19"/>
  <c r="G33" i="19"/>
  <c r="L32" i="19"/>
  <c r="H32" i="19"/>
  <c r="G32" i="19"/>
  <c r="I32" i="19" s="1"/>
  <c r="L31" i="19"/>
  <c r="H31" i="19" s="1"/>
  <c r="G31" i="19"/>
  <c r="L30" i="19"/>
  <c r="H30" i="19"/>
  <c r="G30" i="19"/>
  <c r="L27" i="19"/>
  <c r="H27" i="19"/>
  <c r="G27" i="19"/>
  <c r="I27" i="19" s="1"/>
  <c r="L26" i="19"/>
  <c r="H26" i="19"/>
  <c r="G26" i="19"/>
  <c r="I26" i="19" s="1"/>
  <c r="L25" i="19"/>
  <c r="H25" i="19" s="1"/>
  <c r="G25" i="19"/>
  <c r="L24" i="19"/>
  <c r="H24" i="19"/>
  <c r="G24" i="19"/>
  <c r="L23" i="19"/>
  <c r="H23" i="19"/>
  <c r="G23" i="19"/>
  <c r="I23" i="19" s="1"/>
  <c r="I40" i="19" l="1"/>
  <c r="I33" i="19"/>
  <c r="I39" i="19"/>
  <c r="I25" i="19"/>
  <c r="I36" i="19"/>
  <c r="I43" i="19"/>
  <c r="I85" i="19"/>
  <c r="I100" i="19"/>
  <c r="I81" i="19"/>
  <c r="I106" i="19"/>
  <c r="I65" i="19"/>
  <c r="I60" i="19"/>
  <c r="I82" i="19"/>
  <c r="I74" i="19"/>
  <c r="I79" i="19"/>
  <c r="I48" i="16"/>
  <c r="I45" i="16"/>
  <c r="I49" i="16"/>
  <c r="I51" i="16"/>
  <c r="I31" i="19"/>
  <c r="I73" i="19"/>
  <c r="I103" i="19"/>
  <c r="I58" i="19"/>
  <c r="I68" i="19"/>
  <c r="I86" i="19"/>
  <c r="I107" i="19"/>
  <c r="I159" i="22"/>
  <c r="I61" i="19"/>
  <c r="I101" i="19"/>
  <c r="I46" i="19"/>
  <c r="I57" i="19"/>
  <c r="I88" i="19"/>
  <c r="I24" i="19"/>
  <c r="I30" i="19"/>
  <c r="I35" i="19"/>
  <c r="I41" i="19"/>
  <c r="I52" i="19"/>
  <c r="I54" i="19"/>
  <c r="I56" i="19"/>
  <c r="I87" i="19"/>
  <c r="I90" i="19"/>
  <c r="I92" i="19"/>
  <c r="I95" i="19"/>
  <c r="I99" i="19"/>
  <c r="I102" i="19"/>
  <c r="K110" i="19" l="1"/>
  <c r="I108" i="19"/>
  <c r="H74" i="16" l="1"/>
  <c r="H96" i="16"/>
  <c r="H101" i="16"/>
  <c r="H128" i="16"/>
  <c r="L134" i="16"/>
  <c r="H134" i="16" s="1"/>
  <c r="G134" i="16"/>
  <c r="K132" i="16"/>
  <c r="L132" i="16" s="1"/>
  <c r="H132" i="16" s="1"/>
  <c r="G132" i="16"/>
  <c r="L131" i="16"/>
  <c r="H131" i="16" s="1"/>
  <c r="G131" i="16"/>
  <c r="L130" i="16"/>
  <c r="H130" i="16" s="1"/>
  <c r="G130" i="16"/>
  <c r="L129" i="16"/>
  <c r="H129" i="16" s="1"/>
  <c r="G129" i="16"/>
  <c r="L128" i="16"/>
  <c r="G128" i="16"/>
  <c r="L127" i="16"/>
  <c r="H127" i="16" s="1"/>
  <c r="G127" i="16"/>
  <c r="L126" i="16"/>
  <c r="H126" i="16" s="1"/>
  <c r="G126" i="16"/>
  <c r="L125" i="16"/>
  <c r="H125" i="16" s="1"/>
  <c r="G125" i="16"/>
  <c r="L124" i="16"/>
  <c r="H124" i="16" s="1"/>
  <c r="G124" i="16"/>
  <c r="L123" i="16"/>
  <c r="H123" i="16" s="1"/>
  <c r="G123" i="16"/>
  <c r="L122" i="16"/>
  <c r="H122" i="16" s="1"/>
  <c r="G122" i="16"/>
  <c r="L121" i="16"/>
  <c r="H121" i="16" s="1"/>
  <c r="G121" i="16"/>
  <c r="L119" i="16"/>
  <c r="H119" i="16" s="1"/>
  <c r="G119" i="16"/>
  <c r="K118" i="16"/>
  <c r="L118" i="16" s="1"/>
  <c r="H118" i="16" s="1"/>
  <c r="G118" i="16"/>
  <c r="K117" i="16"/>
  <c r="L117" i="16" s="1"/>
  <c r="H117" i="16" s="1"/>
  <c r="G117" i="16"/>
  <c r="K116" i="16"/>
  <c r="L116" i="16" s="1"/>
  <c r="H116" i="16" s="1"/>
  <c r="G116" i="16"/>
  <c r="L115" i="16"/>
  <c r="H115" i="16" s="1"/>
  <c r="G115" i="16"/>
  <c r="L114" i="16"/>
  <c r="H114" i="16" s="1"/>
  <c r="G114" i="16"/>
  <c r="L113" i="16"/>
  <c r="H113" i="16" s="1"/>
  <c r="G113" i="16"/>
  <c r="L112" i="16"/>
  <c r="H112" i="16" s="1"/>
  <c r="G112" i="16"/>
  <c r="L111" i="16"/>
  <c r="H111" i="16" s="1"/>
  <c r="G111" i="16"/>
  <c r="L110" i="16"/>
  <c r="H110" i="16" s="1"/>
  <c r="G110" i="16"/>
  <c r="L109" i="16"/>
  <c r="H109" i="16" s="1"/>
  <c r="G109" i="16"/>
  <c r="L108" i="16"/>
  <c r="H108" i="16" s="1"/>
  <c r="G108" i="16"/>
  <c r="L107" i="16"/>
  <c r="H107" i="16" s="1"/>
  <c r="G107" i="16"/>
  <c r="L105" i="16"/>
  <c r="H105" i="16" s="1"/>
  <c r="G105" i="16"/>
  <c r="L104" i="16"/>
  <c r="H104" i="16" s="1"/>
  <c r="G104" i="16"/>
  <c r="L103" i="16"/>
  <c r="H103" i="16" s="1"/>
  <c r="G103" i="16"/>
  <c r="L101" i="16"/>
  <c r="G101" i="16"/>
  <c r="L100" i="16"/>
  <c r="H100" i="16" s="1"/>
  <c r="G100" i="16"/>
  <c r="L99" i="16"/>
  <c r="H99" i="16" s="1"/>
  <c r="G99" i="16"/>
  <c r="L98" i="16"/>
  <c r="H98" i="16" s="1"/>
  <c r="G98" i="16"/>
  <c r="L97" i="16"/>
  <c r="H97" i="16" s="1"/>
  <c r="G97" i="16"/>
  <c r="L96" i="16"/>
  <c r="G96" i="16"/>
  <c r="L95" i="16"/>
  <c r="H95" i="16" s="1"/>
  <c r="G95" i="16"/>
  <c r="L94" i="16"/>
  <c r="H94" i="16" s="1"/>
  <c r="G94" i="16"/>
  <c r="L92" i="16"/>
  <c r="H92" i="16" s="1"/>
  <c r="G92" i="16"/>
  <c r="K89" i="16"/>
  <c r="L89" i="16" s="1"/>
  <c r="H89" i="16" s="1"/>
  <c r="G89" i="16"/>
  <c r="L88" i="16"/>
  <c r="H88" i="16" s="1"/>
  <c r="G88" i="16"/>
  <c r="K87" i="16"/>
  <c r="L87" i="16" s="1"/>
  <c r="H87" i="16" s="1"/>
  <c r="G87" i="16"/>
  <c r="K86" i="16"/>
  <c r="L86" i="16" s="1"/>
  <c r="H86" i="16" s="1"/>
  <c r="G86" i="16"/>
  <c r="L83" i="16"/>
  <c r="H83" i="16" s="1"/>
  <c r="G83" i="16"/>
  <c r="L81" i="16"/>
  <c r="H81" i="16" s="1"/>
  <c r="G81" i="16"/>
  <c r="L80" i="16"/>
  <c r="H80" i="16" s="1"/>
  <c r="G80" i="16"/>
  <c r="L78" i="16"/>
  <c r="H78" i="16" s="1"/>
  <c r="G78" i="16"/>
  <c r="L77" i="16"/>
  <c r="H77" i="16" s="1"/>
  <c r="G77" i="16"/>
  <c r="L75" i="16"/>
  <c r="H75" i="16" s="1"/>
  <c r="G75" i="16"/>
  <c r="L74" i="16"/>
  <c r="G74" i="16"/>
  <c r="L72" i="16"/>
  <c r="H72" i="16" s="1"/>
  <c r="G72" i="16"/>
  <c r="L71" i="16"/>
  <c r="H71" i="16" s="1"/>
  <c r="G71" i="16"/>
  <c r="L68" i="16"/>
  <c r="H68" i="16" s="1"/>
  <c r="G68" i="16"/>
  <c r="L67" i="16"/>
  <c r="H67" i="16" s="1"/>
  <c r="G67" i="16"/>
  <c r="K65" i="16"/>
  <c r="L65" i="16" s="1"/>
  <c r="H65" i="16" s="1"/>
  <c r="G65" i="16"/>
  <c r="K64" i="16"/>
  <c r="L64" i="16" s="1"/>
  <c r="H64" i="16" s="1"/>
  <c r="G64" i="16"/>
  <c r="K63" i="16"/>
  <c r="L63" i="16" s="1"/>
  <c r="H63" i="16" s="1"/>
  <c r="G63" i="16"/>
  <c r="L62" i="16"/>
  <c r="H62" i="16" s="1"/>
  <c r="G62" i="16"/>
  <c r="L60" i="16"/>
  <c r="H60" i="16" s="1"/>
  <c r="G60" i="16"/>
  <c r="L59" i="16"/>
  <c r="H59" i="16" s="1"/>
  <c r="G59" i="16"/>
  <c r="L58" i="16"/>
  <c r="H58" i="16" s="1"/>
  <c r="G58" i="16"/>
  <c r="L57" i="16"/>
  <c r="H57" i="16" s="1"/>
  <c r="G57" i="16"/>
  <c r="L42" i="16"/>
  <c r="H42" i="16" s="1"/>
  <c r="G42" i="16"/>
  <c r="L40" i="16"/>
  <c r="H40" i="16" s="1"/>
  <c r="G40" i="16"/>
  <c r="L39" i="16"/>
  <c r="H39" i="16" s="1"/>
  <c r="G39" i="16"/>
  <c r="L38" i="16"/>
  <c r="H38" i="16" s="1"/>
  <c r="G38" i="16"/>
  <c r="L37" i="16"/>
  <c r="H37" i="16" s="1"/>
  <c r="G37" i="16"/>
  <c r="L34" i="16"/>
  <c r="H34" i="16" s="1"/>
  <c r="G34" i="16"/>
  <c r="L33" i="16"/>
  <c r="H33" i="16" s="1"/>
  <c r="G33" i="16"/>
  <c r="L31" i="16"/>
  <c r="H31" i="16" s="1"/>
  <c r="G31" i="16"/>
  <c r="L30" i="16"/>
  <c r="H30" i="16" s="1"/>
  <c r="G30" i="16"/>
  <c r="L29" i="16"/>
  <c r="H29" i="16" s="1"/>
  <c r="G29" i="16"/>
  <c r="L28" i="16"/>
  <c r="H28" i="16" s="1"/>
  <c r="G28" i="16"/>
  <c r="L25" i="16"/>
  <c r="H25" i="16" s="1"/>
  <c r="G25" i="16"/>
  <c r="L24" i="16"/>
  <c r="H24" i="16" s="1"/>
  <c r="G24" i="16"/>
  <c r="L23" i="16"/>
  <c r="H23" i="16" s="1"/>
  <c r="G23" i="16"/>
  <c r="L22" i="16"/>
  <c r="H22" i="16" s="1"/>
  <c r="G22" i="16"/>
  <c r="I123" i="16" l="1"/>
  <c r="I131" i="16"/>
  <c r="I83" i="16"/>
  <c r="I98" i="16"/>
  <c r="I125" i="16"/>
  <c r="I114" i="16"/>
  <c r="I110" i="16"/>
  <c r="I58" i="16"/>
  <c r="I71" i="16"/>
  <c r="I30" i="16"/>
  <c r="I42" i="16"/>
  <c r="I100" i="16"/>
  <c r="I78" i="16"/>
  <c r="I107" i="16"/>
  <c r="I115" i="16"/>
  <c r="I68" i="16"/>
  <c r="I39" i="16"/>
  <c r="I28" i="16"/>
  <c r="I63" i="16"/>
  <c r="I65" i="16"/>
  <c r="I87" i="16"/>
  <c r="I129" i="16"/>
  <c r="I121" i="16"/>
  <c r="I96" i="16"/>
  <c r="I77" i="16"/>
  <c r="I60" i="16"/>
  <c r="I37" i="16"/>
  <c r="I24" i="16"/>
  <c r="I89" i="16"/>
  <c r="I105" i="16"/>
  <c r="I116" i="16"/>
  <c r="I118" i="16"/>
  <c r="I127" i="16"/>
  <c r="I103" i="16"/>
  <c r="I94" i="16"/>
  <c r="I74" i="16"/>
  <c r="I33" i="16"/>
  <c r="I23" i="16"/>
  <c r="I25" i="16"/>
  <c r="I29" i="16"/>
  <c r="I31" i="16"/>
  <c r="I34" i="16"/>
  <c r="I38" i="16"/>
  <c r="I40" i="16"/>
  <c r="I57" i="16"/>
  <c r="I59" i="16"/>
  <c r="I62" i="16"/>
  <c r="I67" i="16"/>
  <c r="I72" i="16"/>
  <c r="I81" i="16"/>
  <c r="I92" i="16"/>
  <c r="I95" i="16"/>
  <c r="I97" i="16"/>
  <c r="I99" i="16"/>
  <c r="I101" i="16"/>
  <c r="I104" i="16"/>
  <c r="I109" i="16"/>
  <c r="I113" i="16"/>
  <c r="I119" i="16"/>
  <c r="I122" i="16"/>
  <c r="I124" i="16"/>
  <c r="I126" i="16"/>
  <c r="I128" i="16"/>
  <c r="I130" i="16"/>
  <c r="I111" i="16"/>
  <c r="I88" i="16"/>
  <c r="I64" i="16"/>
  <c r="I75" i="16"/>
  <c r="I86" i="16"/>
  <c r="I117" i="16"/>
  <c r="I132" i="16"/>
  <c r="I134" i="16"/>
  <c r="I112" i="16"/>
  <c r="I108" i="16"/>
  <c r="I80" i="16"/>
  <c r="I22" i="16"/>
  <c r="K135" i="16" l="1"/>
  <c r="I135" i="16"/>
  <c r="L122" i="14" l="1"/>
  <c r="H122" i="14"/>
  <c r="G122" i="14"/>
  <c r="I122" i="14" s="1"/>
  <c r="L120" i="14"/>
  <c r="H120" i="14"/>
  <c r="G120" i="14"/>
  <c r="K119" i="14"/>
  <c r="L119" i="14" s="1"/>
  <c r="H119" i="14" s="1"/>
  <c r="I119" i="14" s="1"/>
  <c r="G119" i="14"/>
  <c r="K118" i="14"/>
  <c r="L118" i="14" s="1"/>
  <c r="H118" i="14" s="1"/>
  <c r="G118" i="14"/>
  <c r="K117" i="14"/>
  <c r="L117" i="14" s="1"/>
  <c r="H117" i="14" s="1"/>
  <c r="G117" i="14"/>
  <c r="L116" i="14"/>
  <c r="H116" i="14" s="1"/>
  <c r="G116" i="14"/>
  <c r="L115" i="14"/>
  <c r="H115" i="14" s="1"/>
  <c r="G115" i="14"/>
  <c r="L114" i="14"/>
  <c r="H114" i="14" s="1"/>
  <c r="G114" i="14"/>
  <c r="L113" i="14"/>
  <c r="H113" i="14" s="1"/>
  <c r="G113" i="14"/>
  <c r="L112" i="14"/>
  <c r="H112" i="14" s="1"/>
  <c r="G112" i="14"/>
  <c r="L111" i="14"/>
  <c r="H111" i="14" s="1"/>
  <c r="G111" i="14"/>
  <c r="L110" i="14"/>
  <c r="H110" i="14" s="1"/>
  <c r="G110" i="14"/>
  <c r="L109" i="14"/>
  <c r="H109" i="14" s="1"/>
  <c r="G109" i="14"/>
  <c r="L108" i="14"/>
  <c r="H108" i="14" s="1"/>
  <c r="G108" i="14"/>
  <c r="K106" i="14"/>
  <c r="L106" i="14" s="1"/>
  <c r="H106" i="14" s="1"/>
  <c r="G106" i="14"/>
  <c r="L105" i="14"/>
  <c r="H105" i="14"/>
  <c r="G105" i="14"/>
  <c r="I105" i="14" s="1"/>
  <c r="L104" i="14"/>
  <c r="H104" i="14"/>
  <c r="G104" i="14"/>
  <c r="I104" i="14" s="1"/>
  <c r="L103" i="14"/>
  <c r="H103" i="14"/>
  <c r="G103" i="14"/>
  <c r="I103" i="14" s="1"/>
  <c r="L102" i="14"/>
  <c r="H102" i="14"/>
  <c r="G102" i="14"/>
  <c r="I102" i="14" s="1"/>
  <c r="L101" i="14"/>
  <c r="H101" i="14"/>
  <c r="G101" i="14"/>
  <c r="I101" i="14" s="1"/>
  <c r="L100" i="14"/>
  <c r="H100" i="14"/>
  <c r="G100" i="14"/>
  <c r="I100" i="14" s="1"/>
  <c r="L99" i="14"/>
  <c r="H99" i="14"/>
  <c r="G99" i="14"/>
  <c r="I99" i="14" s="1"/>
  <c r="L98" i="14"/>
  <c r="H98" i="14"/>
  <c r="G98" i="14"/>
  <c r="I98" i="14" s="1"/>
  <c r="L97" i="14"/>
  <c r="H97" i="14"/>
  <c r="G97" i="14"/>
  <c r="I97" i="14" s="1"/>
  <c r="L96" i="14"/>
  <c r="H96" i="14"/>
  <c r="G96" i="14"/>
  <c r="I96" i="14" s="1"/>
  <c r="L95" i="14"/>
  <c r="H95" i="14"/>
  <c r="G95" i="14"/>
  <c r="I95" i="14" s="1"/>
  <c r="L93" i="14"/>
  <c r="H93" i="14"/>
  <c r="G93" i="14"/>
  <c r="I93" i="14" s="1"/>
  <c r="L91" i="14"/>
  <c r="H91" i="14"/>
  <c r="G91" i="14"/>
  <c r="I91" i="14" s="1"/>
  <c r="L90" i="14"/>
  <c r="H90" i="14"/>
  <c r="G90" i="14"/>
  <c r="I90" i="14" s="1"/>
  <c r="L89" i="14"/>
  <c r="H89" i="14"/>
  <c r="G89" i="14"/>
  <c r="L88" i="14"/>
  <c r="H88" i="14"/>
  <c r="G88" i="14"/>
  <c r="I88" i="14" s="1"/>
  <c r="L86" i="14"/>
  <c r="H86" i="14"/>
  <c r="G86" i="14"/>
  <c r="I86" i="14" s="1"/>
  <c r="L85" i="14"/>
  <c r="H85" i="14"/>
  <c r="G85" i="14"/>
  <c r="L84" i="14"/>
  <c r="H84" i="14"/>
  <c r="G84" i="14"/>
  <c r="I84" i="14" s="1"/>
  <c r="L83" i="14"/>
  <c r="H83" i="14"/>
  <c r="G83" i="14"/>
  <c r="I83" i="14" s="1"/>
  <c r="L82" i="14"/>
  <c r="H82" i="14"/>
  <c r="G82" i="14"/>
  <c r="I82" i="14" s="1"/>
  <c r="L81" i="14"/>
  <c r="H81" i="14"/>
  <c r="G81" i="14"/>
  <c r="I81" i="14" s="1"/>
  <c r="L80" i="14"/>
  <c r="H80" i="14"/>
  <c r="G80" i="14"/>
  <c r="I80" i="14" s="1"/>
  <c r="L79" i="14"/>
  <c r="H79" i="14"/>
  <c r="G79" i="14"/>
  <c r="I79" i="14" s="1"/>
  <c r="K76" i="14"/>
  <c r="L76" i="14" s="1"/>
  <c r="H76" i="14" s="1"/>
  <c r="G76" i="14"/>
  <c r="L75" i="14"/>
  <c r="H75" i="14"/>
  <c r="G75" i="14"/>
  <c r="K74" i="14"/>
  <c r="L74" i="14" s="1"/>
  <c r="H74" i="14" s="1"/>
  <c r="I74" i="14" s="1"/>
  <c r="G74" i="14"/>
  <c r="K73" i="14"/>
  <c r="L73" i="14" s="1"/>
  <c r="H73" i="14" s="1"/>
  <c r="G73" i="14"/>
  <c r="L70" i="14"/>
  <c r="H70" i="14" s="1"/>
  <c r="G70" i="14"/>
  <c r="L68" i="14"/>
  <c r="H68" i="14" s="1"/>
  <c r="G68" i="14"/>
  <c r="I68" i="14" s="1"/>
  <c r="L67" i="14"/>
  <c r="H67" i="14" s="1"/>
  <c r="G67" i="14"/>
  <c r="L65" i="14"/>
  <c r="H65" i="14" s="1"/>
  <c r="G65" i="14"/>
  <c r="I65" i="14" s="1"/>
  <c r="L64" i="14"/>
  <c r="H64" i="14" s="1"/>
  <c r="G64" i="14"/>
  <c r="L62" i="14"/>
  <c r="H62" i="14" s="1"/>
  <c r="G62" i="14"/>
  <c r="L61" i="14"/>
  <c r="H61" i="14" s="1"/>
  <c r="G61" i="14"/>
  <c r="L59" i="14"/>
  <c r="H59" i="14" s="1"/>
  <c r="G59" i="14"/>
  <c r="I59" i="14" s="1"/>
  <c r="L58" i="14"/>
  <c r="H58" i="14" s="1"/>
  <c r="G58" i="14"/>
  <c r="L55" i="14"/>
  <c r="H55" i="14" s="1"/>
  <c r="G55" i="14"/>
  <c r="I55" i="14" s="1"/>
  <c r="K53" i="14"/>
  <c r="L53" i="14" s="1"/>
  <c r="H53" i="14" s="1"/>
  <c r="I53" i="14" s="1"/>
  <c r="G53" i="14"/>
  <c r="K52" i="14"/>
  <c r="L52" i="14" s="1"/>
  <c r="H52" i="14" s="1"/>
  <c r="G52" i="14"/>
  <c r="K51" i="14"/>
  <c r="L51" i="14" s="1"/>
  <c r="H51" i="14" s="1"/>
  <c r="I51" i="14" s="1"/>
  <c r="G51" i="14"/>
  <c r="L50" i="14"/>
  <c r="H50" i="14"/>
  <c r="G50" i="14"/>
  <c r="L48" i="14"/>
  <c r="H48" i="14"/>
  <c r="G48" i="14"/>
  <c r="L47" i="14"/>
  <c r="H47" i="14"/>
  <c r="G47" i="14"/>
  <c r="L46" i="14"/>
  <c r="H46" i="14"/>
  <c r="I46" i="14" s="1"/>
  <c r="G46" i="14"/>
  <c r="L45" i="14"/>
  <c r="H45" i="14"/>
  <c r="G45" i="14"/>
  <c r="L42" i="14"/>
  <c r="H42" i="14"/>
  <c r="G42" i="14"/>
  <c r="L40" i="14"/>
  <c r="H40" i="14"/>
  <c r="G40" i="14"/>
  <c r="L39" i="14"/>
  <c r="H39" i="14"/>
  <c r="I39" i="14" s="1"/>
  <c r="G39" i="14"/>
  <c r="L38" i="14"/>
  <c r="H38" i="14"/>
  <c r="G38" i="14"/>
  <c r="L35" i="14"/>
  <c r="H35" i="14"/>
  <c r="G35" i="14"/>
  <c r="L34" i="14"/>
  <c r="H34" i="14"/>
  <c r="G34" i="14"/>
  <c r="L32" i="14"/>
  <c r="H32" i="14"/>
  <c r="I32" i="14" s="1"/>
  <c r="G32" i="14"/>
  <c r="L31" i="14"/>
  <c r="H31" i="14"/>
  <c r="G31" i="14"/>
  <c r="L30" i="14"/>
  <c r="H30" i="14"/>
  <c r="G30" i="14"/>
  <c r="L29" i="14"/>
  <c r="H29" i="14"/>
  <c r="G29" i="14"/>
  <c r="L26" i="14"/>
  <c r="H26" i="14"/>
  <c r="I26" i="14" s="1"/>
  <c r="G26" i="14"/>
  <c r="L25" i="14"/>
  <c r="H25" i="14"/>
  <c r="G25" i="14"/>
  <c r="L24" i="14"/>
  <c r="H24" i="14"/>
  <c r="G24" i="14"/>
  <c r="L23" i="14"/>
  <c r="H23" i="14"/>
  <c r="G23" i="14"/>
  <c r="I25" i="14" l="1"/>
  <c r="I31" i="14"/>
  <c r="I38" i="14"/>
  <c r="I45" i="14"/>
  <c r="I50" i="14"/>
  <c r="I85" i="14"/>
  <c r="I108" i="14"/>
  <c r="I110" i="14"/>
  <c r="I112" i="14"/>
  <c r="I114" i="14"/>
  <c r="I116" i="14"/>
  <c r="I120" i="14"/>
  <c r="I24" i="14"/>
  <c r="I30" i="14"/>
  <c r="I35" i="14"/>
  <c r="I42" i="14"/>
  <c r="I48" i="14"/>
  <c r="I76" i="14"/>
  <c r="I89" i="14"/>
  <c r="I118" i="14"/>
  <c r="I23" i="14"/>
  <c r="I29" i="14"/>
  <c r="I34" i="14"/>
  <c r="I40" i="14"/>
  <c r="I47" i="14"/>
  <c r="I75" i="14"/>
  <c r="I73" i="14"/>
  <c r="I62" i="14"/>
  <c r="I52" i="14"/>
  <c r="I58" i="14"/>
  <c r="I61" i="14"/>
  <c r="I64" i="14"/>
  <c r="I67" i="14"/>
  <c r="I70" i="14"/>
  <c r="I106" i="14"/>
  <c r="I109" i="14"/>
  <c r="I111" i="14"/>
  <c r="I113" i="14"/>
  <c r="I115" i="14"/>
  <c r="I117" i="14"/>
  <c r="I123" i="14" l="1"/>
  <c r="G84" i="10" l="1"/>
  <c r="G97" i="10" l="1"/>
  <c r="G83" i="10"/>
  <c r="L106" i="10"/>
  <c r="H106" i="10" s="1"/>
  <c r="G106" i="10"/>
  <c r="K104" i="10"/>
  <c r="L104" i="10" s="1"/>
  <c r="H104" i="10" s="1"/>
  <c r="G104" i="10"/>
  <c r="L103" i="10"/>
  <c r="H103" i="10" s="1"/>
  <c r="G103" i="10"/>
  <c r="L102" i="10"/>
  <c r="H102" i="10" s="1"/>
  <c r="G102" i="10"/>
  <c r="L101" i="10"/>
  <c r="H101" i="10" s="1"/>
  <c r="G101" i="10"/>
  <c r="L100" i="10"/>
  <c r="H100" i="10" s="1"/>
  <c r="G100" i="10"/>
  <c r="L99" i="10"/>
  <c r="H99" i="10" s="1"/>
  <c r="G99" i="10"/>
  <c r="L98" i="10"/>
  <c r="H98" i="10" s="1"/>
  <c r="G98" i="10"/>
  <c r="L97" i="10"/>
  <c r="H97" i="10" s="1"/>
  <c r="L96" i="10"/>
  <c r="H96" i="10" s="1"/>
  <c r="G96" i="10"/>
  <c r="L95" i="10"/>
  <c r="H95" i="10" s="1"/>
  <c r="G95" i="10"/>
  <c r="L94" i="10"/>
  <c r="H94" i="10" s="1"/>
  <c r="G94" i="10"/>
  <c r="L93" i="10"/>
  <c r="H93" i="10" s="1"/>
  <c r="G93" i="10"/>
  <c r="L91" i="10"/>
  <c r="H91" i="10" s="1"/>
  <c r="G91" i="10"/>
  <c r="L89" i="10"/>
  <c r="H89" i="10" s="1"/>
  <c r="G89" i="10"/>
  <c r="L88" i="10"/>
  <c r="H88" i="10" s="1"/>
  <c r="G88" i="10"/>
  <c r="L87" i="10"/>
  <c r="H87" i="10" s="1"/>
  <c r="G87" i="10"/>
  <c r="L85" i="10"/>
  <c r="H85" i="10" s="1"/>
  <c r="G85" i="10"/>
  <c r="L84" i="10"/>
  <c r="H84" i="10" s="1"/>
  <c r="I84" i="10"/>
  <c r="L83" i="10"/>
  <c r="H83" i="10" s="1"/>
  <c r="L82" i="10"/>
  <c r="H82" i="10" s="1"/>
  <c r="G82" i="10"/>
  <c r="L81" i="10"/>
  <c r="H81" i="10" s="1"/>
  <c r="G81" i="10"/>
  <c r="L80" i="10"/>
  <c r="H80" i="10" s="1"/>
  <c r="G80" i="10"/>
  <c r="L79" i="10"/>
  <c r="H79" i="10" s="1"/>
  <c r="G79" i="10"/>
  <c r="K76" i="10"/>
  <c r="L76" i="10" s="1"/>
  <c r="H76" i="10" s="1"/>
  <c r="G76" i="10"/>
  <c r="L73" i="10"/>
  <c r="H73" i="10"/>
  <c r="G73" i="10"/>
  <c r="L71" i="10"/>
  <c r="H71" i="10"/>
  <c r="G71" i="10"/>
  <c r="L70" i="10"/>
  <c r="H70" i="10"/>
  <c r="G70" i="10"/>
  <c r="L68" i="10"/>
  <c r="H68" i="10"/>
  <c r="G68" i="10"/>
  <c r="L67" i="10"/>
  <c r="H67" i="10"/>
  <c r="G67" i="10"/>
  <c r="L65" i="10"/>
  <c r="H65" i="10"/>
  <c r="G65" i="10"/>
  <c r="L64" i="10"/>
  <c r="H64" i="10"/>
  <c r="G64" i="10"/>
  <c r="L62" i="10"/>
  <c r="H62" i="10"/>
  <c r="G62" i="10"/>
  <c r="L61" i="10"/>
  <c r="H61" i="10"/>
  <c r="G61" i="10"/>
  <c r="L58" i="10"/>
  <c r="H58" i="10"/>
  <c r="G58" i="10"/>
  <c r="K56" i="10"/>
  <c r="L56" i="10" s="1"/>
  <c r="H56" i="10" s="1"/>
  <c r="I56" i="10" s="1"/>
  <c r="G56" i="10"/>
  <c r="K55" i="10"/>
  <c r="L55" i="10" s="1"/>
  <c r="H55" i="10" s="1"/>
  <c r="G55" i="10"/>
  <c r="K54" i="10"/>
  <c r="L54" i="10" s="1"/>
  <c r="H54" i="10" s="1"/>
  <c r="G54" i="10"/>
  <c r="L52" i="10"/>
  <c r="H52" i="10" s="1"/>
  <c r="G52" i="10"/>
  <c r="L51" i="10"/>
  <c r="H51" i="10" s="1"/>
  <c r="G51" i="10"/>
  <c r="L50" i="10"/>
  <c r="H50" i="10" s="1"/>
  <c r="G50" i="10"/>
  <c r="L49" i="10"/>
  <c r="H49" i="10"/>
  <c r="G49" i="10"/>
  <c r="L46" i="10"/>
  <c r="H46" i="10"/>
  <c r="G46" i="10"/>
  <c r="L44" i="10"/>
  <c r="H44" i="10" s="1"/>
  <c r="G44" i="10"/>
  <c r="L43" i="10"/>
  <c r="H43" i="10" s="1"/>
  <c r="G43" i="10"/>
  <c r="L41" i="10"/>
  <c r="H41" i="10"/>
  <c r="G41" i="10"/>
  <c r="L40" i="10"/>
  <c r="H40" i="10"/>
  <c r="G40" i="10"/>
  <c r="L37" i="10"/>
  <c r="H37" i="10" s="1"/>
  <c r="G37" i="10"/>
  <c r="L36" i="10"/>
  <c r="H36" i="10" s="1"/>
  <c r="G36" i="10"/>
  <c r="L34" i="10"/>
  <c r="H34" i="10"/>
  <c r="G34" i="10"/>
  <c r="L33" i="10"/>
  <c r="H33" i="10"/>
  <c r="G33" i="10"/>
  <c r="L32" i="10"/>
  <c r="H32" i="10" s="1"/>
  <c r="G32" i="10"/>
  <c r="L31" i="10"/>
  <c r="H31" i="10" s="1"/>
  <c r="G31" i="10"/>
  <c r="L28" i="10"/>
  <c r="H28" i="10"/>
  <c r="G28" i="10"/>
  <c r="L26" i="10"/>
  <c r="H26" i="10"/>
  <c r="G26" i="10"/>
  <c r="L24" i="10"/>
  <c r="H24" i="10" s="1"/>
  <c r="G24" i="10"/>
  <c r="L23" i="10"/>
  <c r="H23" i="10" s="1"/>
  <c r="G23" i="10"/>
  <c r="I55" i="10" l="1"/>
  <c r="I64" i="10"/>
  <c r="I70" i="10"/>
  <c r="I87" i="10"/>
  <c r="I89" i="10"/>
  <c r="I93" i="10"/>
  <c r="I95" i="10"/>
  <c r="I106" i="10"/>
  <c r="I33" i="10"/>
  <c r="I46" i="10"/>
  <c r="I80" i="10"/>
  <c r="I82" i="10"/>
  <c r="I98" i="10"/>
  <c r="I100" i="10"/>
  <c r="I102" i="10"/>
  <c r="I26" i="10"/>
  <c r="I40" i="10"/>
  <c r="I52" i="10"/>
  <c r="I58" i="10"/>
  <c r="I71" i="10"/>
  <c r="I99" i="10"/>
  <c r="I101" i="10"/>
  <c r="I103" i="10"/>
  <c r="I94" i="10"/>
  <c r="I96" i="10"/>
  <c r="I65" i="10"/>
  <c r="I51" i="10"/>
  <c r="I23" i="10"/>
  <c r="I31" i="10"/>
  <c r="I36" i="10"/>
  <c r="I43" i="10"/>
  <c r="I50" i="10"/>
  <c r="I54" i="10"/>
  <c r="I62" i="10"/>
  <c r="I68" i="10"/>
  <c r="I76" i="10"/>
  <c r="I79" i="10"/>
  <c r="I81" i="10"/>
  <c r="I83" i="10"/>
  <c r="I85" i="10"/>
  <c r="I88" i="10"/>
  <c r="I91" i="10"/>
  <c r="I104" i="10"/>
  <c r="I24" i="10"/>
  <c r="I32" i="10"/>
  <c r="I37" i="10"/>
  <c r="I44" i="10"/>
  <c r="I28" i="10"/>
  <c r="I34" i="10"/>
  <c r="I41" i="10"/>
  <c r="I49" i="10"/>
  <c r="I61" i="10"/>
  <c r="I67" i="10"/>
  <c r="I73" i="10"/>
  <c r="F615" i="3" l="1"/>
  <c r="K610" i="3"/>
  <c r="I609" i="3"/>
  <c r="K609" i="3" s="1"/>
  <c r="K606" i="3"/>
  <c r="F614" i="3" s="1"/>
  <c r="K605" i="3"/>
  <c r="B592" i="3"/>
  <c r="K573" i="3"/>
  <c r="K572" i="3"/>
  <c r="I572" i="3"/>
  <c r="K571" i="3"/>
  <c r="K574" i="3" s="1"/>
  <c r="F579" i="3" s="1"/>
  <c r="K567" i="3"/>
  <c r="K566" i="3"/>
  <c r="K568" i="3" s="1"/>
  <c r="F578" i="3" s="1"/>
  <c r="K534" i="3"/>
  <c r="K533" i="3"/>
  <c r="K532" i="3"/>
  <c r="K531" i="3"/>
  <c r="K535" i="3" s="1"/>
  <c r="F540" i="3" s="1"/>
  <c r="K527" i="3"/>
  <c r="K526" i="3"/>
  <c r="K496" i="3"/>
  <c r="K497" i="3" s="1"/>
  <c r="F502" i="3" s="1"/>
  <c r="I496" i="3"/>
  <c r="K493" i="3"/>
  <c r="F501" i="3" s="1"/>
  <c r="K492" i="3"/>
  <c r="K491" i="3"/>
  <c r="K463" i="3"/>
  <c r="F468" i="3" s="1"/>
  <c r="I462" i="3"/>
  <c r="K462" i="3" s="1"/>
  <c r="K459" i="3"/>
  <c r="F467" i="3" s="1"/>
  <c r="K458" i="3"/>
  <c r="K457" i="3"/>
  <c r="K423" i="3"/>
  <c r="K422" i="3"/>
  <c r="K424" i="3" s="1"/>
  <c r="F432" i="3" s="1"/>
  <c r="F417" i="3"/>
  <c r="I427" i="3" s="1"/>
  <c r="K427" i="3" s="1"/>
  <c r="K428" i="3" s="1"/>
  <c r="F433" i="3" s="1"/>
  <c r="F416" i="3"/>
  <c r="K391" i="3"/>
  <c r="I390" i="3"/>
  <c r="K390" i="3" s="1"/>
  <c r="K389" i="3"/>
  <c r="K385" i="3"/>
  <c r="K384" i="3"/>
  <c r="F362" i="3"/>
  <c r="F357" i="3"/>
  <c r="F361" i="3" s="1"/>
  <c r="K352" i="3"/>
  <c r="I351" i="3"/>
  <c r="K351" i="3" s="1"/>
  <c r="K350" i="3"/>
  <c r="K347" i="3"/>
  <c r="K346" i="3"/>
  <c r="K345" i="3"/>
  <c r="K315" i="3"/>
  <c r="K316" i="3" s="1"/>
  <c r="F321" i="3" s="1"/>
  <c r="I315" i="3"/>
  <c r="K311" i="3"/>
  <c r="K310" i="3"/>
  <c r="F285" i="3"/>
  <c r="K280" i="3"/>
  <c r="K279" i="3"/>
  <c r="K278" i="3"/>
  <c r="K277" i="3"/>
  <c r="K276" i="3"/>
  <c r="K275" i="3"/>
  <c r="K274" i="3"/>
  <c r="K281" i="3" s="1"/>
  <c r="F286" i="3" s="1"/>
  <c r="K270" i="3"/>
  <c r="K269" i="3"/>
  <c r="K268" i="3"/>
  <c r="K271" i="3" s="1"/>
  <c r="F251" i="3"/>
  <c r="I242" i="3"/>
  <c r="K242" i="3" s="1"/>
  <c r="K243" i="3" s="1"/>
  <c r="F248" i="3" s="1"/>
  <c r="F253" i="3" s="1"/>
  <c r="K238" i="3"/>
  <c r="K237" i="3"/>
  <c r="K239" i="3" s="1"/>
  <c r="F247" i="3" s="1"/>
  <c r="F252" i="3" s="1"/>
  <c r="K209" i="3"/>
  <c r="F214" i="3" s="1"/>
  <c r="K208" i="3"/>
  <c r="I208" i="3"/>
  <c r="K204" i="3"/>
  <c r="K205" i="3" s="1"/>
  <c r="F213" i="3" s="1"/>
  <c r="K203" i="3"/>
  <c r="I172" i="3"/>
  <c r="K172" i="3" s="1"/>
  <c r="K173" i="3" s="1"/>
  <c r="F178" i="3" s="1"/>
  <c r="K168" i="3"/>
  <c r="K169" i="3" s="1"/>
  <c r="F177" i="3" s="1"/>
  <c r="F181" i="3" s="1"/>
  <c r="K167" i="3"/>
  <c r="F143" i="3"/>
  <c r="K137" i="3"/>
  <c r="K136" i="3"/>
  <c r="K135" i="3"/>
  <c r="K134" i="3"/>
  <c r="K133" i="3"/>
  <c r="K132" i="3"/>
  <c r="K131" i="3"/>
  <c r="K138" i="3" s="1"/>
  <c r="K127" i="3"/>
  <c r="K126" i="3"/>
  <c r="K125" i="3"/>
  <c r="K99" i="3"/>
  <c r="K98" i="3"/>
  <c r="K97" i="3"/>
  <c r="K96" i="3"/>
  <c r="K95" i="3"/>
  <c r="K94" i="3"/>
  <c r="K93" i="3"/>
  <c r="K100" i="3" s="1"/>
  <c r="F105" i="3" s="1"/>
  <c r="K89" i="3"/>
  <c r="K88" i="3"/>
  <c r="K87" i="3"/>
  <c r="K90" i="3" s="1"/>
  <c r="F104" i="3" s="1"/>
  <c r="K62" i="3"/>
  <c r="K61" i="3"/>
  <c r="K60" i="3"/>
  <c r="K59" i="3"/>
  <c r="K63" i="3" s="1"/>
  <c r="F68" i="3" s="1"/>
  <c r="K58" i="3"/>
  <c r="K57" i="3"/>
  <c r="K56" i="3"/>
  <c r="K53" i="3"/>
  <c r="F67" i="3" s="1"/>
  <c r="F72" i="3" s="1"/>
  <c r="K52" i="3"/>
  <c r="K51" i="3"/>
  <c r="K50" i="3"/>
  <c r="K24" i="3"/>
  <c r="K23" i="3"/>
  <c r="I23" i="3"/>
  <c r="K22" i="3"/>
  <c r="K19" i="3"/>
  <c r="F29" i="3" s="1"/>
  <c r="F33" i="3" s="1"/>
  <c r="K18" i="3"/>
  <c r="K17" i="3"/>
  <c r="C28" i="2"/>
  <c r="C26" i="2"/>
  <c r="C24" i="2"/>
  <c r="C22" i="2"/>
  <c r="C20" i="2"/>
  <c r="C18" i="2"/>
  <c r="C16" i="2"/>
  <c r="C14" i="2"/>
  <c r="C12" i="2"/>
  <c r="C10" i="2"/>
  <c r="C6" i="2"/>
  <c r="C5" i="2"/>
  <c r="C4" i="2"/>
  <c r="F108" i="3" l="1"/>
  <c r="F109" i="3"/>
  <c r="F254" i="3"/>
  <c r="F255" i="3" s="1"/>
  <c r="F290" i="3"/>
  <c r="F289" i="3"/>
  <c r="F583" i="3"/>
  <c r="F582" i="3"/>
  <c r="F618" i="3"/>
  <c r="F619" i="3"/>
  <c r="F620" i="3" s="1"/>
  <c r="F218" i="3"/>
  <c r="F219" i="3" s="1"/>
  <c r="F217" i="3"/>
  <c r="F291" i="3"/>
  <c r="K392" i="3"/>
  <c r="F397" i="3" s="1"/>
  <c r="F507" i="3"/>
  <c r="K353" i="3"/>
  <c r="F358" i="3" s="1"/>
  <c r="F363" i="3" s="1"/>
  <c r="F437" i="3"/>
  <c r="F438" i="3" s="1"/>
  <c r="F436" i="3"/>
  <c r="F471" i="3"/>
  <c r="F472" i="3"/>
  <c r="F473" i="3" s="1"/>
  <c r="F584" i="3"/>
  <c r="K25" i="3"/>
  <c r="F30" i="3" s="1"/>
  <c r="F34" i="3"/>
  <c r="F73" i="3"/>
  <c r="F71" i="3"/>
  <c r="F110" i="3"/>
  <c r="F182" i="3"/>
  <c r="F183" i="3" s="1"/>
  <c r="F506" i="3"/>
  <c r="F505" i="3"/>
  <c r="K128" i="3"/>
  <c r="F142" i="3" s="1"/>
  <c r="K312" i="3"/>
  <c r="F320" i="3" s="1"/>
  <c r="K528" i="3"/>
  <c r="F539" i="3" s="1"/>
  <c r="K386" i="3"/>
  <c r="F396" i="3" s="1"/>
  <c r="E20" i="2" l="1"/>
  <c r="I20" i="2" s="1"/>
  <c r="E16" i="2"/>
  <c r="G16" i="2" s="1"/>
  <c r="E24" i="2"/>
  <c r="G24" i="2" s="1"/>
  <c r="F440" i="3"/>
  <c r="F439" i="3"/>
  <c r="F220" i="3"/>
  <c r="F221" i="3" s="1"/>
  <c r="F185" i="3"/>
  <c r="F184" i="3"/>
  <c r="F475" i="3"/>
  <c r="F474" i="3"/>
  <c r="F622" i="3"/>
  <c r="F621" i="3"/>
  <c r="F400" i="3"/>
  <c r="F401" i="3"/>
  <c r="F324" i="3"/>
  <c r="F325" i="3"/>
  <c r="F326" i="3" s="1"/>
  <c r="F586" i="3"/>
  <c r="E18" i="2" s="1"/>
  <c r="F585" i="3"/>
  <c r="F402" i="3"/>
  <c r="F147" i="3"/>
  <c r="F148" i="3" s="1"/>
  <c r="F146" i="3"/>
  <c r="F74" i="3"/>
  <c r="F75" i="3"/>
  <c r="F364" i="3"/>
  <c r="F365" i="3"/>
  <c r="E12" i="2"/>
  <c r="F508" i="3"/>
  <c r="F509" i="3" s="1"/>
  <c r="F292" i="3"/>
  <c r="F293" i="3" s="1"/>
  <c r="F543" i="3"/>
  <c r="F544" i="3"/>
  <c r="F545" i="3" s="1"/>
  <c r="F112" i="3"/>
  <c r="F111" i="3"/>
  <c r="F35" i="3"/>
  <c r="E14" i="2"/>
  <c r="E10" i="2"/>
  <c r="H16" i="2" l="1"/>
  <c r="H20" i="2"/>
  <c r="H24" i="2"/>
  <c r="I24" i="2"/>
  <c r="G18" i="2"/>
  <c r="H18" i="2"/>
  <c r="I18" i="2"/>
  <c r="F10" i="2"/>
  <c r="H14" i="2"/>
  <c r="G14" i="2"/>
  <c r="F546" i="3"/>
  <c r="F547" i="3" s="1"/>
  <c r="F149" i="3"/>
  <c r="F150" i="3" s="1"/>
  <c r="F327" i="3"/>
  <c r="F328" i="3" s="1"/>
  <c r="F37" i="3"/>
  <c r="F36" i="3"/>
  <c r="F403" i="3"/>
  <c r="F404" i="3" s="1"/>
  <c r="E26" i="2"/>
  <c r="G12" i="2"/>
  <c r="F12" i="2"/>
  <c r="F31" i="2" l="1"/>
  <c r="F33" i="2" s="1"/>
  <c r="J26" i="2"/>
  <c r="K26" i="2"/>
  <c r="E22" i="2"/>
  <c r="E28" i="2" l="1"/>
  <c r="H28" i="2" s="1"/>
  <c r="H22" i="2"/>
  <c r="K22" i="2"/>
  <c r="J22" i="2"/>
  <c r="I22" i="2"/>
  <c r="G22" i="2"/>
  <c r="G31" i="2" s="1"/>
  <c r="G33" i="2" s="1"/>
  <c r="J28" i="2" l="1"/>
  <c r="J31" i="2" s="1"/>
  <c r="I28" i="2"/>
  <c r="I31" i="2" s="1"/>
  <c r="K28" i="2"/>
  <c r="K31" i="2" s="1"/>
  <c r="E30" i="2"/>
  <c r="G32" i="2" s="1"/>
  <c r="H31" i="2"/>
  <c r="H33" i="2" s="1"/>
  <c r="D20" i="2" l="1"/>
  <c r="D11" i="2"/>
  <c r="D28" i="2"/>
  <c r="D12" i="2"/>
  <c r="D10" i="2"/>
  <c r="H32" i="2"/>
  <c r="F32" i="2"/>
  <c r="D18" i="2"/>
  <c r="K32" i="2"/>
  <c r="D22" i="2"/>
  <c r="D26" i="2"/>
  <c r="D16" i="2"/>
  <c r="J32" i="2"/>
  <c r="I32" i="2"/>
  <c r="F34" i="2"/>
  <c r="G34" i="2"/>
  <c r="D14" i="2"/>
  <c r="D24" i="2"/>
  <c r="H34" i="2"/>
  <c r="I33" i="2"/>
  <c r="D30" i="2" l="1"/>
  <c r="J33" i="2"/>
  <c r="I34" i="2"/>
  <c r="J34" i="2" l="1"/>
  <c r="K33" i="2"/>
  <c r="K34" i="2" s="1"/>
  <c r="I97" i="10"/>
  <c r="K107" i="10" s="1"/>
  <c r="I107" i="10" l="1"/>
</calcChain>
</file>

<file path=xl/comments1.xml><?xml version="1.0" encoding="utf-8"?>
<comments xmlns="http://schemas.openxmlformats.org/spreadsheetml/2006/main">
  <authors>
    <author/>
  </authors>
  <commentList>
    <comment ref="B15" authorId="0" shapeId="0">
      <text>
        <r>
          <rPr>
            <sz val="14"/>
            <color rgb="FF000000"/>
            <rFont val="Segoe UI"/>
            <family val="2"/>
          </rPr>
          <t xml:space="preserve">DER-ES 06/2021; SINAPI 08/2021; ORSE 07/2021; SEDOP-PA 09/2021; SEINFRA-CE 03/2021
</t>
        </r>
      </text>
    </comment>
  </commentList>
</comments>
</file>

<file path=xl/comments2.xml><?xml version="1.0" encoding="utf-8"?>
<comments xmlns="http://schemas.openxmlformats.org/spreadsheetml/2006/main">
  <authors>
    <author>Thalita Baptista Pinto Pereira</author>
  </authors>
  <commentList>
    <comment ref="B16" authorId="0" shapeId="0">
      <text>
        <r>
          <rPr>
            <b/>
            <sz val="9"/>
            <rFont val="Segoe UI"/>
            <family val="2"/>
          </rPr>
          <t xml:space="preserve"> SINAPI 07/2021; ORSE  07/2021; SEDOP-PA 03/2021; SEINFRA-CE 03/2021</t>
        </r>
      </text>
    </comment>
  </commentList>
</comments>
</file>

<file path=xl/comments3.xml><?xml version="1.0" encoding="utf-8"?>
<comments xmlns="http://schemas.openxmlformats.org/spreadsheetml/2006/main">
  <authors>
    <author>william.mendonca</author>
  </authors>
  <commentList>
    <comment ref="B16" authorId="0" shapeId="0">
      <text>
        <r>
          <rPr>
            <sz val="9"/>
            <rFont val="Arial"/>
            <family val="2"/>
          </rPr>
          <t>TABELA ORSE SETEMBRO 2019/1; TABELA SINAPI-ES JULHO/2019; TABELA SEDOP-PA ABRIL/2019; TABELA SETOP-MG AGOSTO/2019</t>
        </r>
      </text>
    </comment>
  </commentList>
</comments>
</file>

<file path=xl/comments4.xml><?xml version="1.0" encoding="utf-8"?>
<comments xmlns="http://schemas.openxmlformats.org/spreadsheetml/2006/main">
  <authors>
    <author>william.mendonca</author>
  </authors>
  <commentList>
    <comment ref="B16" authorId="0" shapeId="0">
      <text>
        <r>
          <rPr>
            <sz val="9"/>
            <rFont val="Arial"/>
            <family val="2"/>
          </rPr>
          <t xml:space="preserve">Planilhas 
SINAPI 07/2021; ORSE  07/2021; SEDOP-PA 03/2021; SEINFRA-CE 03/2021
</t>
        </r>
      </text>
    </comment>
  </commentList>
</comments>
</file>

<file path=xl/comments5.xml><?xml version="1.0" encoding="utf-8"?>
<comments xmlns="http://schemas.openxmlformats.org/spreadsheetml/2006/main">
  <authors>
    <author>Thalita Baptista Pinto Pereira</author>
  </authors>
  <commentList>
    <comment ref="B16" authorId="0" shapeId="0">
      <text>
        <r>
          <rPr>
            <sz val="9"/>
            <color indexed="81"/>
            <rFont val="Segoe UI"/>
            <family val="2"/>
          </rPr>
          <t xml:space="preserve">
SINAPI 07/2021; ORSE  07/2021; SEDOP-PA 03/2021; SEINFRA-CE 03/2021</t>
        </r>
      </text>
    </comment>
  </commentList>
</comments>
</file>

<file path=xl/comments6.xml><?xml version="1.0" encoding="utf-8"?>
<comments xmlns="http://schemas.openxmlformats.org/spreadsheetml/2006/main">
  <authors>
    <author/>
  </authors>
  <commentList>
    <comment ref="E62" authorId="0" shapeId="0">
      <text>
        <r>
          <rPr>
            <sz val="9"/>
            <rFont val="Segoe UI"/>
            <family val="2"/>
          </rPr>
          <t xml:space="preserve">Cimento queimado  a mistura de um saco de cimento (50 quilos) e 3 quilos de pó xadrez rende aproximadamente 30 metros quadrados de piso, com uma espessura de 1 a 1,5 milímetros. Então, para um m2 necessita-se 0,1 kg de pó.
</t>
        </r>
      </text>
    </comment>
    <comment ref="E99" authorId="0" shapeId="0">
      <text>
        <r>
          <rPr>
            <sz val="9"/>
            <rFont val="Segoe UI"/>
            <family val="2"/>
          </rPr>
          <t xml:space="preserve">Cimento queimado  a mistura de um saco de cimento (50 quilos) e 3 quilos de pó xadrez rende aproximadamente 30 metros quadrados de piso, com uma espessura de 1 a 1,5 milímetros. Então, para um m2 necessita-se 0,1 kg de pó.
</t>
        </r>
      </text>
    </comment>
    <comment ref="E137" authorId="0" shapeId="0">
      <text>
        <r>
          <rPr>
            <sz val="9"/>
            <rFont val="Segoe UI"/>
            <family val="2"/>
          </rPr>
          <t xml:space="preserve">Cimento queimado  a mistura de um saco de cimento (50 quilos) e 3 quilos de pó xadrez rende aproximadamente 30 metros quadrados de piso, com uma espessura de 1 a 1,5 milímetros. Então, para um m2 necessita-se 0,1 kg de pó.
</t>
        </r>
      </text>
    </comment>
    <comment ref="E280" authorId="0" shapeId="0">
      <text>
        <r>
          <rPr>
            <sz val="9"/>
            <rFont val="Segoe UI"/>
            <family val="2"/>
          </rPr>
          <t xml:space="preserve">Cimento queimado  a mistura de um saco de cimento (50 quilos) e 3 quilos de pó xadrez rende aproximadamente 30 metros quadrados de piso, com uma espessura de 1 a 1,5 milímetros. Então, para um m2 necessita-se 0,1 kg de pó.
</t>
        </r>
      </text>
    </comment>
    <comment ref="E351" authorId="0" shapeId="0">
      <text>
        <r>
          <rPr>
            <b/>
            <sz val="9"/>
            <rFont val="Segoe UI"/>
            <family val="2"/>
          </rPr>
          <t xml:space="preserve">Thalita Baptista Pinto Pereira:
</t>
        </r>
        <r>
          <rPr>
            <sz val="9"/>
            <rFont val="Segoe UI"/>
            <family val="2"/>
          </rPr>
          <t>20%perda m2 instalado</t>
        </r>
      </text>
    </comment>
  </commentList>
</comments>
</file>

<file path=xl/sharedStrings.xml><?xml version="1.0" encoding="utf-8"?>
<sst xmlns="http://schemas.openxmlformats.org/spreadsheetml/2006/main" count="4705" uniqueCount="733">
  <si>
    <t>PREFEITURA MUNICIPAL DE GUARAPARI</t>
  </si>
  <si>
    <t>SEMOP - SECRETARIA MUNICIPAL DE OBRAS PÚBLICAS</t>
  </si>
  <si>
    <t xml:space="preserve">OBRA: </t>
  </si>
  <si>
    <t>RECONSTRUÇÃO E/OU CONSTRUÇÃO DA PRAÇA DA PRAIA DA CERCA, PRAÇA BELO HORIZONTE, PRAÇA DA BÍBLIA, PRAÇA DA RUA DA MARINHA E PRAÇA PARIS</t>
  </si>
  <si>
    <t xml:space="preserve">ÁREA: </t>
  </si>
  <si>
    <t>3451,71 m²</t>
  </si>
  <si>
    <t xml:space="preserve">LOCAL: </t>
  </si>
  <si>
    <t>EM DIVERSOS BAIRROS DESTE MUNICÍPIO</t>
  </si>
  <si>
    <t>DATA:</t>
  </si>
  <si>
    <t xml:space="preserve">TABELAS DE REF.: </t>
  </si>
  <si>
    <t>DER-ES 06/2021</t>
  </si>
  <si>
    <t>*BDI:</t>
  </si>
  <si>
    <t>BDI CONFORME 2º FAIXA DA TABELA 01 DA RESOLUÇÃO TC Nº329, DE 24/09/2019 DO TCEES</t>
  </si>
  <si>
    <t>PLANILHA ORÇAMENTÁRIA</t>
  </si>
  <si>
    <t>ITEM</t>
  </si>
  <si>
    <t>FONTE</t>
  </si>
  <si>
    <t>CÓD.</t>
  </si>
  <si>
    <t>ESPECIFICAÇÃO DE SERVIÇO</t>
  </si>
  <si>
    <t>UND.</t>
  </si>
  <si>
    <t>QUANT.</t>
  </si>
  <si>
    <t>PREÇO UNITÁRIO</t>
  </si>
  <si>
    <t>PREÇO TOTAL</t>
  </si>
  <si>
    <t>VALOR</t>
  </si>
  <si>
    <t>SERVIÇOS PRELIMINARES</t>
  </si>
  <si>
    <t>S/ BDI</t>
  </si>
  <si>
    <t>C/ BDI</t>
  </si>
  <si>
    <t>1.1</t>
  </si>
  <si>
    <t>DEMOLIÇÕES E RETIRADAS</t>
  </si>
  <si>
    <t>1.1.1</t>
  </si>
  <si>
    <t>DER-ES</t>
  </si>
  <si>
    <t>Demolição de revestimento com azulejos</t>
  </si>
  <si>
    <t>m²</t>
  </si>
  <si>
    <t>1.1.2</t>
  </si>
  <si>
    <t>Demolição de piso cimentado inclusive lastro de concreto</t>
  </si>
  <si>
    <t>1.1.3</t>
  </si>
  <si>
    <t>Demolição de alvenaria</t>
  </si>
  <si>
    <t>m³</t>
  </si>
  <si>
    <t>1.1.4</t>
  </si>
  <si>
    <t>Retirada de meio-fio de concreto</t>
  </si>
  <si>
    <t>m</t>
  </si>
  <si>
    <t>1.1.5</t>
  </si>
  <si>
    <t>Demolição manual de concreto armado (EMOP 05.001.033)</t>
  </si>
  <si>
    <t>1.1.6</t>
  </si>
  <si>
    <t>Corte e destocamento de árvores com diâmetro de até 15 cm</t>
  </si>
  <si>
    <t>und</t>
  </si>
  <si>
    <t>1.1.7</t>
  </si>
  <si>
    <t>Demolição de piso, soleira, peitoris e escadas em mármore ou granito, exclusive regularização</t>
  </si>
  <si>
    <t>1.1.8</t>
  </si>
  <si>
    <t>Retirada de estrutura em madeira do telhado</t>
  </si>
  <si>
    <t>1.2</t>
  </si>
  <si>
    <t>LIMPEZA DO TERRENO</t>
  </si>
  <si>
    <t>1.2.1</t>
  </si>
  <si>
    <t>Raspagem e limpeza do terreno (manual)</t>
  </si>
  <si>
    <t>1.3</t>
  </si>
  <si>
    <t>LOCAÇÃO</t>
  </si>
  <si>
    <t>1.3.1</t>
  </si>
  <si>
    <t>Locação de obra com gabarito de madeira</t>
  </si>
  <si>
    <t>INSTALAÇÃO DO CANTEIRO DE OBRAS</t>
  </si>
  <si>
    <t>2.1</t>
  </si>
  <si>
    <t>TAPUMES, BARRACÕES E COBERTURAS</t>
  </si>
  <si>
    <t>2.1.1</t>
  </si>
  <si>
    <t>Placa de obra nas dimensões de 2.0 x 4.0 m, padrão IOPES</t>
  </si>
  <si>
    <t>2.1.2</t>
  </si>
  <si>
    <t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</si>
  <si>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>ms</t>
  </si>
  <si>
    <t>2.1.3</t>
  </si>
  <si>
    <t xml:space="preserve">Mobilização e desmobilização de conteiner locado para barracão de obra  </t>
  </si>
  <si>
    <t>2.1.4</t>
  </si>
  <si>
    <t xml:space="preserve">Tapume Telha Metálica Ondulada em aço galvalume 0,50mm Branca h=2,20m, incl. montagem estr. mad. 8"x8", c/adesivo "IOPES" 60x60cm a cada 10m, incl. faixas pint. esmalte sint. cores azul c/ h=30cm e rosa c/ h=10cm (Reaproveitamento 2x)
</t>
  </si>
  <si>
    <t>2.2</t>
  </si>
  <si>
    <t>INSTALAÇÃO DO CANTEIRO DE OBRAS (UTILIZAÇÃO 2 VEZES), PROJETO PADRÃO LABOR - NR.18 (OBRAS COM PRAZO DE EXECUÇÃO DE 6 A 12 MESES)</t>
  </si>
  <si>
    <t>2.2.1</t>
  </si>
  <si>
    <t>Rede de água, com padrão de entrada d'água diâm. 3/4", conf. espec. CESAN, incl. tubos e conexões para alimentação, distribuição, extravasor e limpeza, cons. o padrão a 25m, conf. projeto (2 utilizações)</t>
  </si>
  <si>
    <t>2.2.2</t>
  </si>
  <si>
    <t>Rede de luz, incl. padrão entrada de energia trifás., cabo de ligação até barracões, quadro de distrib., disj. E chave de força (quando necessário), cons. 20m entre padrão entrada e QDG, conf. projeto (1 utilização)</t>
  </si>
  <si>
    <t>MOVIMENTO DE TERRA</t>
  </si>
  <si>
    <t>3.1</t>
  </si>
  <si>
    <t>ESCAVAÇÕES</t>
  </si>
  <si>
    <t>3.1.1</t>
  </si>
  <si>
    <t>Escavação manual em material de 1a. categoria, até 1.50 m de profundidade</t>
  </si>
  <si>
    <t>3.1.2</t>
  </si>
  <si>
    <t>Escavação mecânica em material de 1a. Categoria</t>
  </si>
  <si>
    <t>3.1.3</t>
  </si>
  <si>
    <t>Apiloamento do fundo de vala com maço de 30 a 60kg</t>
  </si>
  <si>
    <t>3.2</t>
  </si>
  <si>
    <t>REATERRO E COMPACTAÇÃO</t>
  </si>
  <si>
    <t>3.2.1</t>
  </si>
  <si>
    <t>Reaterro apiloado de cavas de fundação, em camadas de 20 cm</t>
  </si>
  <si>
    <t>3.2.2</t>
  </si>
  <si>
    <t>Aterro compactado utilizando compactador de placa vibratória com reaproveitamento do material</t>
  </si>
  <si>
    <t>3.3</t>
  </si>
  <si>
    <t>TRANSPORTES</t>
  </si>
  <si>
    <t>3.3.1</t>
  </si>
  <si>
    <t>Índice de preço para remoção de entulho decorrente da execução de obras  (Classe A CONAMA - NBR 10.004 - Classe II-B), incluindo aluguel da caçamba, carga, transporte e descarga em área licenciada</t>
  </si>
  <si>
    <t>PAREDES E PAINÉIS</t>
  </si>
  <si>
    <t>4.1</t>
  </si>
  <si>
    <t>ALVENARIA DE VEDAÇÃO EMPREGANDO ARGAMASSA DE CIMENTO, CAL E AREIA</t>
  </si>
  <si>
    <t>4.1.1</t>
  </si>
  <si>
    <t>Alvenaria de blocos de concreto 9x19x39cm, c/ resist. mínimo a compres. 2.5 MPa, assent. c/ arg. De cimento, cal hidratada CH1 e areia no traço 1:0.5:8 esp. das juntas 10mm e esp. das paredes, s/ rev. 9cm (canteiros)</t>
  </si>
  <si>
    <t>REVESTIMENTO DE PAREDES</t>
  </si>
  <si>
    <t>5.1</t>
  </si>
  <si>
    <t>REVESTIMENTO COM ARGAMASSA</t>
  </si>
  <si>
    <t>5.1.1</t>
  </si>
  <si>
    <t>Chapisco de argamassa de cimento e areia média ou grossa lavada, no traço 1:3, espessura 5 mm (canteiros)</t>
  </si>
  <si>
    <t>5.1.2</t>
  </si>
  <si>
    <t>Emboço de argamassa de cimento, cal hidratada CH1 e areia média ou grossa lavada no traço 1:0.5:6, espessura 20 mm (canteiros)</t>
  </si>
  <si>
    <t>5.2</t>
  </si>
  <si>
    <t>ACABAMENTOS</t>
  </si>
  <si>
    <t>5.2.1</t>
  </si>
  <si>
    <t>COMP.17</t>
  </si>
  <si>
    <t>Piso porcelanato deck legno maso (ripado), dim. 26x106cm, Biancogres/equiv, utilizando dupla colagem de argamassa colante para porcelanato tipo ACIII e rejunte 1mm para porcelanato (canteiros)</t>
  </si>
  <si>
    <t>IMPERMEABILIZAÇÃO</t>
  </si>
  <si>
    <t>6.1</t>
  </si>
  <si>
    <t>IMPERMEABILIZAÇÃO CALHAS, LAJES DESCOBERTAS, BALDRAMES, PAREDES E JARDINEIRAS</t>
  </si>
  <si>
    <t>6.1.1</t>
  </si>
  <si>
    <t>IOPES</t>
  </si>
  <si>
    <t>Pintura impermeabilizante com igolflex ou equivalente a 3 demãos (canteiros)</t>
  </si>
  <si>
    <t>PISOS INTERNOS E EXTERNOS</t>
  </si>
  <si>
    <t>7.1</t>
  </si>
  <si>
    <t>LASTRO DE CONTRAPISO</t>
  </si>
  <si>
    <t>7.1.1</t>
  </si>
  <si>
    <t xml:space="preserve">Lastro de concreto não estrutural, espessura de 6 cm </t>
  </si>
  <si>
    <t>7.1.2</t>
  </si>
  <si>
    <t>Regularização de base p/ revestimento cerâmico, com argamassa de cimento e areia no traço 1:5, espessura 3cm</t>
  </si>
  <si>
    <t>7.1.3</t>
  </si>
  <si>
    <t>SINAPI</t>
  </si>
  <si>
    <t xml:space="preserve">Camada separadora para execução de radier, em lona plástica. af_09/2017 </t>
  </si>
  <si>
    <t>7.1.4</t>
  </si>
  <si>
    <t>ORSE</t>
  </si>
  <si>
    <t>Fornecimento e instalação de tela aço soldada nervurada CA-60, Q-92, malha 15x15cm, ferro 4.2mm (1.48 kg/m2), painel 2,45x6,0m, Telcon ou similar</t>
  </si>
  <si>
    <t>7.2</t>
  </si>
  <si>
    <t>7.2.1</t>
  </si>
  <si>
    <t>101092</t>
  </si>
  <si>
    <t>7.2.2</t>
  </si>
  <si>
    <t>Piso de borracha reciclada, granulada, tipo"S", da marca HAIAH ou similar, fornecimento e instalação, exclusive lastro de brita e areia</t>
  </si>
  <si>
    <t>7.2.3</t>
  </si>
  <si>
    <t>Comp. 01</t>
  </si>
  <si>
    <t>Piso porcelanato long deck maso 26x106cm, Biancogres/equiv, utilizando dupla colagem de argamassa colante para porcelanato tipo ACIII e rejunte 1mm para porcelanato</t>
  </si>
  <si>
    <t>7.2.4</t>
  </si>
  <si>
    <t>Comp. 03</t>
  </si>
  <si>
    <t xml:space="preserve">Piso argamassa alta resistência tipo granilite ou equiv de qualidade comprovada, esp de 10mm, com juntas plástica em quadros de 1m, na cor cimento queimado, com acabamento anti-derrapante mecanizado, inclusive regularização e=3.0cm </t>
  </si>
  <si>
    <t>7.2.5</t>
  </si>
  <si>
    <t>Comp. 04</t>
  </si>
  <si>
    <t xml:space="preserve">Piso argamassa alta resistência tipo granilite ou equiv de qualidade comprovada, esp de 10mm, com juntas plástica em quadros de 1m, na cor beje, com acabamento anti-derrapante mecanizado, inclusive regularização e=3.0cm </t>
  </si>
  <si>
    <t>7.2.6</t>
  </si>
  <si>
    <t>Comp. 05</t>
  </si>
  <si>
    <t xml:space="preserve">Piso argamassa alta resistência tipo granilite ou equiv de qualidade comprovada, esp de 10mm, com juntas plástica em quadros de 1m, na cor amarelo, com acabamento anti-derrapante mecanizado, inclusive regularização e=3.0cm </t>
  </si>
  <si>
    <t>7.3</t>
  </si>
  <si>
    <t>DEGRAUS, RODAPÉS, SOLEIRAS E PEITORIS</t>
  </si>
  <si>
    <t>7.3.1</t>
  </si>
  <si>
    <t>Tabeira de granito esp. 2 cm e largura de 15 cm</t>
  </si>
  <si>
    <t xml:space="preserve">m </t>
  </si>
  <si>
    <t>7.3.2</t>
  </si>
  <si>
    <t xml:space="preserve">Peitoril de granito cinza polido, 15 cm, esp. 3cm </t>
  </si>
  <si>
    <t>7.3.3</t>
  </si>
  <si>
    <t xml:space="preserve"> Polimento de peitoril (Praça da bíblia)</t>
  </si>
  <si>
    <t>INSTALAÇÕES ELÉTRICAS</t>
  </si>
  <si>
    <t>8.1</t>
  </si>
  <si>
    <t>CAIXAS DE PASSAGEM</t>
  </si>
  <si>
    <t>8.1.1</t>
  </si>
  <si>
    <t>Caixa de passagem de alvenaria de blocos de concreto 9x19x39cm, dimensões de 30x30x50cm, com revestimento interno em chapisco e reboco, tampa de concreto esp.5cm e lastro de brita 5 cm</t>
  </si>
  <si>
    <t>8.1.2</t>
  </si>
  <si>
    <t>Caixa de embutir marca de referência Tigreflex, 4x2"</t>
  </si>
  <si>
    <t>8.2</t>
  </si>
  <si>
    <t>ELETRODUTOS E CONEXÕES</t>
  </si>
  <si>
    <t>8.2.1</t>
  </si>
  <si>
    <t>Eletroduto flexível corrugado 1", marca de referência TIGRE</t>
  </si>
  <si>
    <t>8.2.2</t>
  </si>
  <si>
    <t>Eletroduto flexível corrugado, pead, dn 40 mm (1 1/4"), para circuitos terminais, instalado em laje - fornecimento e instalação. af_12/2015</t>
  </si>
  <si>
    <t>8.3</t>
  </si>
  <si>
    <t>CHAVES, FUSIVEIS E DISJUNTORES</t>
  </si>
  <si>
    <t>8.3.1</t>
  </si>
  <si>
    <t>Mini-Disjuntor monopolar 16 A, curva C - 5KA 220/127VCA (NBR IEC 60947-2), Ref. Siemens, GE, Schneider ou equivalente</t>
  </si>
  <si>
    <t>8.3.2</t>
  </si>
  <si>
    <t>Mini-Disjuntor monopolar 20 A, curva C - 5KA 220/127VCA (NBR IEC 60947-2), Ref. Siemens, GE, Schneider ou equivalente</t>
  </si>
  <si>
    <t>8.4</t>
  </si>
  <si>
    <t>FIOS E CABOS</t>
  </si>
  <si>
    <t>8.4.1</t>
  </si>
  <si>
    <t>Fio de cobre termoplástico, com isolamento para 750V, seção de 2.5 mm2</t>
  </si>
  <si>
    <t>8.4.2</t>
  </si>
  <si>
    <t>Fio ou cabo de cobre termoplástico, com isolamento para 750V, seção de 4.0 mm2</t>
  </si>
  <si>
    <t>8.5</t>
  </si>
  <si>
    <t>PONTOS ELETRICOS REVISAO NR-10</t>
  </si>
  <si>
    <t>8.5.1</t>
  </si>
  <si>
    <t>Ponto padrão de tomada de piso - considerando eletroduto PVC rígido de 3/4" inclusive conexões (5.0m), fio isolado PVC de 2.5mm2 (18.0m) e caixa alumínio silício 4x4" (1 und)</t>
  </si>
  <si>
    <t>APARELHOS ELÉTRICOS</t>
  </si>
  <si>
    <t>9.1</t>
  </si>
  <si>
    <t>LUMINÁRIAS</t>
  </si>
  <si>
    <t>9.1.1</t>
  </si>
  <si>
    <t>Comp.06</t>
  </si>
  <si>
    <t>Luminária balizador de embutir no piso para lâmpada dicroica de LED 5W GU 10 3000K, em alumínio com pintura eletrostática preta com vidro temperado medidas - 10cm diâmetro x nicho 8cm x profundidade 8,5cm</t>
  </si>
  <si>
    <t>9.1.2</t>
  </si>
  <si>
    <t xml:space="preserve">Luminária tipo plafon, de sobrepor, com 1 lâmpada led de 12/13 w, reator - fornecimento e instalação. Af_02/2020 </t>
  </si>
  <si>
    <t>9.1.3</t>
  </si>
  <si>
    <t>Comp.07</t>
  </si>
  <si>
    <t>Luminaria Painel Led redonda 100-240v Sobrepor 220 Redondo 18w 6500k.Fornecimento e instalação</t>
  </si>
  <si>
    <t>9.1.4</t>
  </si>
  <si>
    <t>SEDOP</t>
  </si>
  <si>
    <t>Holofote - 300W (Cônico)</t>
  </si>
  <si>
    <t>9.1.5</t>
  </si>
  <si>
    <t>Comp.08</t>
  </si>
  <si>
    <t>Refletor Led 50w Holofote Branco Neutro 4000k Avant/equiv. Fornecimento e instalação</t>
  </si>
  <si>
    <t>SERVIÇOS COMPLEMENTARES EXTERNOS</t>
  </si>
  <si>
    <t>10.1</t>
  </si>
  <si>
    <t>PAVIMENTAÇÃO</t>
  </si>
  <si>
    <t>10.1.1</t>
  </si>
  <si>
    <t>Lastro de concreto não estrutural, espessura de 6 cm (calçada)</t>
  </si>
  <si>
    <t>10.1.2</t>
  </si>
  <si>
    <t>Camada separadora para execução de radier, em lona plástica. af_09/2017 (calçada)</t>
  </si>
  <si>
    <t>10.1.3</t>
  </si>
  <si>
    <t>Fornecimento e instalação de tela aço soldada nervurada CA-60, Q-92, malha 15x15cm, ferro 4.2mm (1.48 kg/m2), painel 2,45x6,0m, Telcon ou similar (calçada)</t>
  </si>
  <si>
    <t>10.1.4</t>
  </si>
  <si>
    <t>Meio-fio de concreto pré-moldado com dimensões de 15x12x30x100 cm , rejuntados com argamassa de cimento e areia no traço 1:3 (calçada)</t>
  </si>
  <si>
    <t>10.1.5</t>
  </si>
  <si>
    <t>Caiação de meio-fio, a três demãos (calçada)</t>
  </si>
  <si>
    <t>10.1.6</t>
  </si>
  <si>
    <t>Fornecimento e assentamento de ladrilho hidráulico pastilhado, vermelho, dim. 20x20 cm, esp. 1.5cm, assentado com pasta de cimento colante, exclusive regularização e lastro (calçada)</t>
  </si>
  <si>
    <t>10.1.7</t>
  </si>
  <si>
    <t>Piso argamassa alta resistência tipo granilite ou equiv de qualidade comprovada, esp de 10mm, com juntas plástica em quadros de 1m, na cor natural, com acabamento anti-derrapante mecanizado, inclusive regularização e=3.0cm (calçada)</t>
  </si>
  <si>
    <t>10.1.8</t>
  </si>
  <si>
    <t>COMP.09</t>
  </si>
  <si>
    <t>Piso argamassa alta resistência tipo granilite ou equiv de qualidade comprovada, esp de 10mm, com juntas plástica em quadros de 1m, na cor vermelho, com acabamento anti-derrapante mecanizado, inclusive regularização e=3.0cm (calçada)</t>
  </si>
  <si>
    <t>10.1.9</t>
  </si>
  <si>
    <t xml:space="preserve">Rampa padrão para acesso de deficientes a passeio público, em concreto simples Fck=25MPa, desempolada, com pintura indicativa em novacor, 02 demãos (calçada)
</t>
  </si>
  <si>
    <t>10.2</t>
  </si>
  <si>
    <t>PAISAGISMO</t>
  </si>
  <si>
    <t>10.2.1</t>
  </si>
  <si>
    <t>Fornecimento e plantio de grama em placas tipo esmeralda, inclusive fornecimento de terra vegetal</t>
  </si>
  <si>
    <t>10.2.2</t>
  </si>
  <si>
    <t>Plantio de palmeira com altura de muda menor ou igual a 2,00 m. af_05/2018</t>
  </si>
  <si>
    <t>10.2.3</t>
  </si>
  <si>
    <t>Plantio de árvore ornamental com altura de muda menor ou igual a 2,00 m. af_05/2018</t>
  </si>
  <si>
    <t>10.2.4</t>
  </si>
  <si>
    <t>SEINFRA</t>
  </si>
  <si>
    <t>C1452</t>
  </si>
  <si>
    <t>Herbáceas ornamentais em geral</t>
  </si>
  <si>
    <t>10.3</t>
  </si>
  <si>
    <t>TRATAMENTO, CONSERVAÇÃO E LIMPEZA</t>
  </si>
  <si>
    <t>10.3.1</t>
  </si>
  <si>
    <t>Limpeza geral de obras (quadras, praças e jardins)</t>
  </si>
  <si>
    <t>10.4</t>
  </si>
  <si>
    <t>BANCO DE CONCRETO</t>
  </si>
  <si>
    <t>10.4.1</t>
  </si>
  <si>
    <t>050601</t>
  </si>
  <si>
    <t>Alvenaria de blocos de concreto 9x19x39cm, c/ resist. mínimo a compres. 2.5 MPa, assent. c/ arg. de cimento, cal hidratada CH1 e areia no traço 1:0.5:8 esp. das juntas 10mm e esp. das paredes, s/ rev. 9cm</t>
  </si>
  <si>
    <t>10.4.2</t>
  </si>
  <si>
    <t>Fornecimento, preparo e aplicação de concreto magro com consumo mínimo de cimento de 250 kg/m3 (brita 1 e 2) - (5% de perdas já incluído no custo)</t>
  </si>
  <si>
    <t>10.4.3</t>
  </si>
  <si>
    <t>040322</t>
  </si>
  <si>
    <t>Fornecimento, preparo e aplicação de concreto Fck=20 MPa (brita 1 e 2) - (5% de perdas já incluído no custo)</t>
  </si>
  <si>
    <t>10.4.4</t>
  </si>
  <si>
    <t>040337</t>
  </si>
  <si>
    <t>Fôrma em chapa de madeira compensada plastificada 12mm para estrutura em geral, 5 reaproveitamentos, reforçada com sarrafos de madeira 2.5x10cm (incl material, corte, montagem, escoras em eucalipto e desforma)</t>
  </si>
  <si>
    <t>10.4.5</t>
  </si>
  <si>
    <t>040328</t>
  </si>
  <si>
    <t>Fornecimento, dobragem e colocação em fôrma, de armadura CA-50 A média, diâmetro de 6.3 a 10.0 mm</t>
  </si>
  <si>
    <t>kg</t>
  </si>
  <si>
    <t>10.4.6</t>
  </si>
  <si>
    <t>Fornecimento, dobragem e colocação em fôrma, de armadura CA-60 B fina, diâmetro de 4.0 a 7.0mm</t>
  </si>
  <si>
    <t>10.4.7</t>
  </si>
  <si>
    <t>Regularização de base p/ revestimento cerâmico, com argamassa de cimento e areia no traço 1:5,espessura 3cm</t>
  </si>
  <si>
    <t>10.4.8</t>
  </si>
  <si>
    <t>Chapisco de argamassa de cimento e areia média ou grossa lavada, no traço 1:3, espessura 5 mm</t>
  </si>
  <si>
    <t>10.4.9</t>
  </si>
  <si>
    <t>Emboço de argamassa de cimento, cal hidratada CH1 e areia média ou grossa lavada no traço 1:0.5:6, espessura 20 mm</t>
  </si>
  <si>
    <t>10.4.10</t>
  </si>
  <si>
    <t>Porcelanato polido, acabamento acetinado, dim. 60x60cm, ref. de cor CIMENTO CINZA BOLD Potobello/equiv, utilizando dupla colagem de argamassa colante para porcelanato tipo ACIII e rejunte 1mm para porcelanato (Banco de concreto)</t>
  </si>
  <si>
    <t>10.4.11</t>
  </si>
  <si>
    <t>Pintura impermeabilizante com igolflex ou equivalente a 3 demãos</t>
  </si>
  <si>
    <t>10.4.12</t>
  </si>
  <si>
    <t>COMP.10</t>
  </si>
  <si>
    <t>Fornecimento e instalação de chapa de aço inox 316, inclusive corte, soldagem e instalação (testadas dos bancos lineares)</t>
  </si>
  <si>
    <t>10.5</t>
  </si>
  <si>
    <t xml:space="preserve">MÓDULO JARDINEIRA </t>
  </si>
  <si>
    <t>10.5.1</t>
  </si>
  <si>
    <t>10.5.2</t>
  </si>
  <si>
    <t>10.5.3</t>
  </si>
  <si>
    <t>10.5.4</t>
  </si>
  <si>
    <t>10.5.5</t>
  </si>
  <si>
    <t>10.5.6</t>
  </si>
  <si>
    <t>10.5.7</t>
  </si>
  <si>
    <t>Emboço de argamassa de cimento, cal hidratada CH1 e areia média ou grossa lavada no traço 1:0.5:6,espessura 20 mm</t>
  </si>
  <si>
    <t>10.5.8</t>
  </si>
  <si>
    <t>10.5.9</t>
  </si>
  <si>
    <t>10.5.10</t>
  </si>
  <si>
    <t>COMP. 11</t>
  </si>
  <si>
    <t>Piso porcelanato Carvalho Natural, dim. 26x106cm,Biancogres/equiv, utilizando dupla colagem de argamassa colante para porcelanato tipo ACIII e rejunte 1mm para porcelanato</t>
  </si>
  <si>
    <t>10.5.11</t>
  </si>
  <si>
    <t>COMP. 12</t>
  </si>
  <si>
    <t>Piso porcelanato Cemento griggio, dim. 60x60cm,Biancogres/equiv, utilizando dupla colagem de argamassa colante para porcelanato tipo ACIII e rejunte 1mm para porcelanato</t>
  </si>
  <si>
    <t>10.5.12</t>
  </si>
  <si>
    <t>COMP. 10</t>
  </si>
  <si>
    <t>Fornecimento e instalação de chapa de aço inox 316, inclusive corte, soldagem e instalação ( pingadeiras e testadas dos módulos)</t>
  </si>
  <si>
    <t>10.5.13</t>
  </si>
  <si>
    <t>Fornecimento e espalhamento de terra vegetal</t>
  </si>
  <si>
    <t>10.6</t>
  </si>
  <si>
    <t>PERGOLADO ( PÇ DA MARINHA)</t>
  </si>
  <si>
    <t>10.6.1</t>
  </si>
  <si>
    <t>Comp.13</t>
  </si>
  <si>
    <t xml:space="preserve">Madeiramento em garapa/madeira de lei, peça serrada 7cm x 20cm, c/ abertura de encaixes </t>
  </si>
  <si>
    <t>10.6.2</t>
  </si>
  <si>
    <t>Comp.14</t>
  </si>
  <si>
    <t>Estrutura metálica em alumínio anodizado branco com perfis 10 x 15 cm com pintura eletrostática branca.</t>
  </si>
  <si>
    <t>10.6.3</t>
  </si>
  <si>
    <t>Comp.15</t>
  </si>
  <si>
    <t>Estrutura metálica em alumínio  anodizado branco com perfis 20 x 15 cm com pintura eletrostática branca.</t>
  </si>
  <si>
    <t>10.6.4</t>
  </si>
  <si>
    <t>Comp.16</t>
  </si>
  <si>
    <t>Fornecimento e Instalação de vidro laminado verde, e = 8,0 mm (cobertura de pergolado)</t>
  </si>
  <si>
    <t>10.6.5</t>
  </si>
  <si>
    <t>Fornecimento e assentamento de Ripas Massaranduba/equiv.           5 x1,5cm</t>
  </si>
  <si>
    <t>10.6.6</t>
  </si>
  <si>
    <t>Pintura imunizante para madeira, 2 demãos. Af_01/2021</t>
  </si>
  <si>
    <t>10.7</t>
  </si>
  <si>
    <t>DIVERSOS EXTERNOS</t>
  </si>
  <si>
    <t>10.7.1</t>
  </si>
  <si>
    <t>Comp.18</t>
  </si>
  <si>
    <r>
      <rPr>
        <sz val="12"/>
        <color rgb="FF000000"/>
        <rFont val="Arial"/>
        <family val="2"/>
      </rPr>
      <t>Conjunto de bancos</t>
    </r>
    <r>
      <rPr>
        <sz val="12"/>
        <color rgb="FF000000"/>
        <rFont val="Arial"/>
        <family val="2"/>
      </rPr>
      <t xml:space="preserve"> madeira de demolição encerada com encosto – Dimensões - (94x94x170 cm – 1 und) / (94X94x70 cm 2 und) -</t>
    </r>
    <r>
      <rPr>
        <b/>
        <sz val="12"/>
        <color rgb="FF000000"/>
        <rFont val="Arial"/>
        <family val="2"/>
      </rPr>
      <t xml:space="preserve"> </t>
    </r>
    <r>
      <rPr>
        <sz val="12"/>
        <color rgb="FF000000"/>
        <rFont val="Arial"/>
        <family val="2"/>
      </rPr>
      <t xml:space="preserve"> Fornecimento</t>
    </r>
  </si>
  <si>
    <t>10.7.2</t>
  </si>
  <si>
    <t>Placa para inauguração de obra em alumínio polido e=4mm, dimensões 40 x 50 cm, gravação em baixo relevo, inclusive pintura e fixação</t>
  </si>
  <si>
    <t xml:space="preserve">Total: </t>
  </si>
  <si>
    <t>* TAXA DE BDI APLICADO CONFORME 2º FAIXA DA TABELA 01 DA RESOLUÇÃO TC Nº329, DE 24/09/2019 DO TCEES.</t>
  </si>
  <si>
    <t>SECRETARIA MUNICIPAL DE OBRAS PÚBLICAS</t>
  </si>
  <si>
    <t>WILLIAM GARCIA MENDONÇA</t>
  </si>
  <si>
    <t>DIVANDILSON FERREIRA DOS SANTOS</t>
  </si>
  <si>
    <t>SECRETÁRIO ADJUNTO</t>
  </si>
  <si>
    <t>SECRETÁRIO MUNICIPAL</t>
  </si>
  <si>
    <t>ASSINATURA:</t>
  </si>
  <si>
    <t xml:space="preserve">CRONOGRAMA FÍSICO - FINANCEIRO </t>
  </si>
  <si>
    <t>ATIVIDADE</t>
  </si>
  <si>
    <t>CUSTO TOTAL</t>
  </si>
  <si>
    <t>1º Mês</t>
  </si>
  <si>
    <t>2º Mês</t>
  </si>
  <si>
    <t>3º Mês</t>
  </si>
  <si>
    <t>4º Mês</t>
  </si>
  <si>
    <t>5º Mês</t>
  </si>
  <si>
    <t>6º Mês</t>
  </si>
  <si>
    <t>7º MÊS</t>
  </si>
  <si>
    <t>8º MÊS</t>
  </si>
  <si>
    <t>_____________</t>
  </si>
  <si>
    <t>TOTAIS</t>
  </si>
  <si>
    <t>TOTAL GERAL</t>
  </si>
  <si>
    <t>TOTAL SIMPLES</t>
  </si>
  <si>
    <t>PORCENTAGEM SIMPLES</t>
  </si>
  <si>
    <t>TOTAL ACUMULADO</t>
  </si>
  <si>
    <t>PORCENTAGEM ACUMULADA</t>
  </si>
  <si>
    <t>* Recomendação encaminhada pela SEMFA, ante às alterações do anexo IV da IN 43/2017 promovidas pela Portaria Normativa  72/2019 do TCE-ES</t>
  </si>
  <si>
    <t>COMPOSIÇÕES DE CUSTOS</t>
  </si>
  <si>
    <t xml:space="preserve">Comp. 01 </t>
  </si>
  <si>
    <t>Piso porcelanato Deck Legno maso, dim. 60x60cm</t>
  </si>
  <si>
    <t>Base: sinapi 87263</t>
  </si>
  <si>
    <t>Piso porcelanato Pietra Nicolau Beje, dim. 83x83cm</t>
  </si>
  <si>
    <t>Unidade: m2</t>
  </si>
  <si>
    <t>Piso porcelanato Chicago grigio, dim. 83x83cm</t>
  </si>
  <si>
    <t>Levantamento de preços de mercado - Data: 27/09/2021</t>
  </si>
  <si>
    <t>Piso porcelanato Carvalho Natural, dim. 26x106cm, Biancogres</t>
  </si>
  <si>
    <t>Estabelecimento</t>
  </si>
  <si>
    <t>Contato</t>
  </si>
  <si>
    <t>Unid</t>
  </si>
  <si>
    <t>Pr. Unit.</t>
  </si>
  <si>
    <t>Stylus Revestimentos e Acabamentos  - Guarapari ES</t>
  </si>
  <si>
    <t>(27)3361-6277</t>
  </si>
  <si>
    <t>m2</t>
  </si>
  <si>
    <t>Revest Material de Construção  - Guarapari ES</t>
  </si>
  <si>
    <t>(27) 3030-0580</t>
  </si>
  <si>
    <t>JB</t>
  </si>
  <si>
    <t>Dismágua Comércio e Indústria - Guarapari ES</t>
  </si>
  <si>
    <t>(27) 3361-8100</t>
  </si>
  <si>
    <t>MÃO DE OBRA</t>
  </si>
  <si>
    <t>Código</t>
  </si>
  <si>
    <t>Coefic.</t>
  </si>
  <si>
    <t>C. Prod.</t>
  </si>
  <si>
    <t>Pr. Prod.</t>
  </si>
  <si>
    <t>Pr. Improd.</t>
  </si>
  <si>
    <t>Fator Ac.</t>
  </si>
  <si>
    <t>Subtotal</t>
  </si>
  <si>
    <t>LADRILHISTA</t>
  </si>
  <si>
    <t>H</t>
  </si>
  <si>
    <t>-</t>
  </si>
  <si>
    <t>SERVENTE</t>
  </si>
  <si>
    <t>SubTotal:</t>
  </si>
  <si>
    <t>MATERIAL</t>
  </si>
  <si>
    <t>ARGAMASSA COLANTE TIPO AC III</t>
  </si>
  <si>
    <t>KG</t>
  </si>
  <si>
    <t>Piso porcelanato long deck maso 26x106cm, Biancogres/equiv</t>
  </si>
  <si>
    <t>M2</t>
  </si>
  <si>
    <t>MERCADO</t>
  </si>
  <si>
    <t>REJUNTE CIMENTICIO, QUALQUER CORT</t>
  </si>
  <si>
    <t>RESUMO</t>
  </si>
  <si>
    <t>DISCRIMINAÇÃO</t>
  </si>
  <si>
    <t>TAXA(%)</t>
  </si>
  <si>
    <t>VALORES</t>
  </si>
  <si>
    <t>Mão-de-Obra(A)</t>
  </si>
  <si>
    <t>Materiais(B)</t>
  </si>
  <si>
    <t>Equipamentos(C)</t>
  </si>
  <si>
    <t>Produção da Equipe(D)</t>
  </si>
  <si>
    <t>Custo Horário Total(A+C)</t>
  </si>
  <si>
    <t>Custo Unitário da Execução[(A/D)+(C/D)] = E</t>
  </si>
  <si>
    <t>Custo Direto Total(B+E)</t>
  </si>
  <si>
    <t>Bonificações e Despesas Indiretas - BDI</t>
  </si>
  <si>
    <t>CUSTO UNITÁRIO (Adotado)</t>
  </si>
  <si>
    <t>Base: IOPES 130230</t>
  </si>
  <si>
    <t>GRANITEIRO/MARMORISTA</t>
  </si>
  <si>
    <t>h</t>
  </si>
  <si>
    <t>PEDREIRO</t>
  </si>
  <si>
    <t>AGREGADO DE ALTA RESISTENCIA PARA PISOS</t>
  </si>
  <si>
    <t>AREIA LAVADA MEDIA</t>
  </si>
  <si>
    <t>M3</t>
  </si>
  <si>
    <t>CIMENTO PORTLAND CP III - 40</t>
  </si>
  <si>
    <t>JUNTA DE DILATACAO PLASTICA</t>
  </si>
  <si>
    <t>M</t>
  </si>
  <si>
    <t>MAQUINA ELETRICA P/ POLIMENTO PISO - REF TAB
SINAPI</t>
  </si>
  <si>
    <t>TIJOLO ESMERIL 76,2X76,2X50,8 MM</t>
  </si>
  <si>
    <t>XADREZ (PO CORANTE TIPO XADREZ CIMENTO QUEIMADO )</t>
  </si>
  <si>
    <t>Piso argamassa alta resistência tipo granilite ou equiv de qualidade comprovada, esp de 10mm, com juntas plástica em quadros de 1m, na cor beje, com acabamento anti-derrapante mecanizado, inclusive regularização e=3.0cm (lembra de tirar o contra piso onde vai granilite )</t>
  </si>
  <si>
    <t>XADREZ (PO CORANTE TIPO XADREZ BEJE)</t>
  </si>
  <si>
    <t>Piso argamassa alta resistência tipo granilite ou equiv de qualidade comprovada, esp de 10mm, com juntas plástica em quadros de 1m, na cor amarelo, com acabamento anti-derrapante mecanizado, inclusive regularização e=3.0cm (lembra de tirar o contra piso onde vai granilite )</t>
  </si>
  <si>
    <t>XADREZ (PO CORANTE TIPO XADREZ AMARELO )</t>
  </si>
  <si>
    <t>Comp. 06</t>
  </si>
  <si>
    <t>Base: Orse 9629</t>
  </si>
  <si>
    <t>Unidade: und</t>
  </si>
  <si>
    <t>DG Material Elétrico – Guarapari ES</t>
  </si>
  <si>
    <t xml:space="preserve"> (27) 3361-4944</t>
  </si>
  <si>
    <t xml:space="preserve"> Eletromil Comercial Ltda – vitória ES</t>
  </si>
  <si>
    <t>(27) 3357-1000</t>
  </si>
  <si>
    <t>Forvil - Material Elétrico &amp; Iluminação – Guarapari ES</t>
  </si>
  <si>
    <t xml:space="preserve"> (27) 3261-1382</t>
  </si>
  <si>
    <t>Eletricista</t>
  </si>
  <si>
    <t xml:space="preserve">Servente de obras </t>
  </si>
  <si>
    <t>mercado</t>
  </si>
  <si>
    <t>Comp. 07</t>
  </si>
  <si>
    <t>Luminaria Painel Led redonda 100-240v Sobrepor 220 Redondo 18w 6500k</t>
  </si>
  <si>
    <t>Comp. 08</t>
  </si>
  <si>
    <t>Refletor Led 50w Holofote Branco Neutro 4000k Avant/equiv.Fornecimento e instalação</t>
  </si>
  <si>
    <t>Base: Orse 12807</t>
  </si>
  <si>
    <t>Comp. 09</t>
  </si>
  <si>
    <t>Piso argamassa alta resistência tipo granilite ou equiv de qualidade comprovada, esp de 10mm, com juntas plástica em quadros de 1m, na cor vermelho, com acabamento anti-derrapante mecanizado, inclusive regularização e=3.0cm (lembra de tirar o contra piso onde vai granilite )</t>
  </si>
  <si>
    <t>XADREZ (PO CORANTE TIPO XADREZ VERMELHO )</t>
  </si>
  <si>
    <t>Comp. 10</t>
  </si>
  <si>
    <t>Fornecimento e instalação de chapa de aço inox 316, inclusive corte, soldagem e instalação ( pingadeiras e testadas dos bancos lineares)</t>
  </si>
  <si>
    <t>Base: Orse 01928</t>
  </si>
  <si>
    <t>Und:m2</t>
  </si>
  <si>
    <t>Pr.Unit</t>
  </si>
  <si>
    <t>ART.INOX - Guarapari ES</t>
  </si>
  <si>
    <t>(27) 99981-5871</t>
  </si>
  <si>
    <t>LF INOX - Guarapari ES</t>
  </si>
  <si>
    <t xml:space="preserve"> (27) 99795-0231</t>
  </si>
  <si>
    <t>SERVI MIX- Guarapari ES</t>
  </si>
  <si>
    <t xml:space="preserve"> (27) 99727-8147</t>
  </si>
  <si>
    <t>Servente de obras</t>
  </si>
  <si>
    <t>Montador de estruturas metalicas</t>
  </si>
  <si>
    <t>chapa de aço inoxidável 316, L = 20cm, cola adesiva compound ou similar</t>
  </si>
  <si>
    <t xml:space="preserve">Comp. 11 </t>
  </si>
  <si>
    <t>Compose Revestimentos e Acabamentos - Vitória ES</t>
  </si>
  <si>
    <t>Piso porcelanato Carvalho Natural, dim. 26x106cm, Biancogres/equiv</t>
  </si>
  <si>
    <t>REJUNTE CIMENTICIO, QUALQUER COR</t>
  </si>
  <si>
    <t>Comp. 12</t>
  </si>
  <si>
    <t>Piso porcelanato Cemento griggio, dim. 60x60cm, Biancogres/equiv, utilizando dupla
colagem de argamassa colante para porcelanato tipo ACIII e rejunte 1mm para porcelanato</t>
  </si>
  <si>
    <t>Base: Iopes 130234</t>
  </si>
  <si>
    <t>Lupinho Material De Construção - Guarapari ES</t>
  </si>
  <si>
    <t xml:space="preserve"> (27) 3262-9328</t>
  </si>
  <si>
    <t>ARGAM COLANTE FLEXIVEL AC III P/ ASSENT.PORCELANATO E PEDRAS</t>
  </si>
  <si>
    <t>Piso porcelanato Cemento griggio, dim. 60x60cm, Biancogres/equiv</t>
  </si>
  <si>
    <t>REJUNTE PORCELANATO QUARTZOLIT</t>
  </si>
  <si>
    <t>Comp. 13</t>
  </si>
  <si>
    <t xml:space="preserve"> Madeiramento em garapa/madeira de lei, peça serrada 7cm x 20cm, c/ abertura de encaixes(conforme projeto)</t>
  </si>
  <si>
    <t>Base: Orse 04485</t>
  </si>
  <si>
    <t>Unidade: m</t>
  </si>
  <si>
    <t>BM Madeiras – Guarapari ES</t>
  </si>
  <si>
    <t>(27) 3361-2961</t>
  </si>
  <si>
    <t>Bridi Madeiras – Vila velha ES</t>
  </si>
  <si>
    <t xml:space="preserve"> (27) 3320-5350</t>
  </si>
  <si>
    <t>Jatobá Madeiras – Guarapari ES</t>
  </si>
  <si>
    <t>27 3362-9856</t>
  </si>
  <si>
    <t>Ajudante de carpinteiro (sinapi)</t>
  </si>
  <si>
    <t>Carpinteiro de formas (sinapi)</t>
  </si>
  <si>
    <t>madeira de lei 7cm X 20cm garapa</t>
  </si>
  <si>
    <t>Mercado</t>
  </si>
  <si>
    <t>Comp. 14</t>
  </si>
  <si>
    <t>Base: Iopes e SINAPI</t>
  </si>
  <si>
    <t>Cheim Perfis de Aluminio</t>
  </si>
  <si>
    <t>(27) 3226-0533</t>
  </si>
  <si>
    <t>Vitória Alumínios</t>
  </si>
  <si>
    <t xml:space="preserve"> (27) 3207-4742</t>
  </si>
  <si>
    <t>ALUVIT ALUMINIO- VITORIA ES</t>
  </si>
  <si>
    <t>(27) 3327-5038</t>
  </si>
  <si>
    <t>SERRALHEIRO</t>
  </si>
  <si>
    <t>AUXILIAR DE SERRALHEIRO</t>
  </si>
  <si>
    <t>Perfil de alumínio 10x15 com pintura eletrostática branca</t>
  </si>
  <si>
    <t>Comp. 15</t>
  </si>
  <si>
    <t>Estrutura metálica em alumínio anodizado branco em perfis 20 x 15 cm com pintura eletrostática branca.</t>
  </si>
  <si>
    <t>Cheim Perfis de Aluminio - VITORIA ES</t>
  </si>
  <si>
    <t>Vitória Alumínios - VITORIA ES</t>
  </si>
  <si>
    <t>ALUVIT ALUMINIO - VITORIA ES</t>
  </si>
  <si>
    <t>Perfil de alumínio 20x15 com pintura eletrostática branca</t>
  </si>
  <si>
    <t>Comp. 16</t>
  </si>
  <si>
    <t>Vidro laminado verde e= 8,0 mm.fornecimento e instalação</t>
  </si>
  <si>
    <t xml:space="preserve">Base: SINAPI 102180 </t>
  </si>
  <si>
    <t>Levantamento de preços de mercado - Data: 05/10/2021</t>
  </si>
  <si>
    <t>Top vidros - Guarapari ES</t>
  </si>
  <si>
    <t>(27) 3261-5890</t>
  </si>
  <si>
    <t>Vidraçaria ambiente - Guarapari ES</t>
  </si>
  <si>
    <t xml:space="preserve">(27) 3361-5762
</t>
  </si>
  <si>
    <t>Vidraçaria Itapuã -  Vila velha ES</t>
  </si>
  <si>
    <t xml:space="preserve">(27) 3059-7649
</t>
  </si>
  <si>
    <t>VIDRACEIRO</t>
  </si>
  <si>
    <t xml:space="preserve">SERVENTE </t>
  </si>
  <si>
    <t>Vidro laminado verde, e=8,0 mm</t>
  </si>
  <si>
    <t>BUCHA DE NYLON SEM ABA S6, COM PARAFUSO DE 4,20 X 40 MM EM ACO ZINCADO COM ROSCA SOBERBA, CABECA CHATA E FENDA PHILLIPS</t>
  </si>
  <si>
    <t>FITA DE PAPEL REFORCADA COM LAMINA DE METAL PARA REFORCO DE CANTOS DE CHAPA DE GESSO PARA DRYWALL</t>
  </si>
  <si>
    <t>SILICONE ACETICO USO GERAL INCOLOR 280 G</t>
  </si>
  <si>
    <t>Comp. 17</t>
  </si>
  <si>
    <t xml:space="preserve">Piso porcelanato  deck legno maso (ripado), dim. 26x106cm,Biancogres/equiv, utilizando dupla colagem de argamassa colante para porcelanato tipo ACIII e rejunte 1mm para porcelanato </t>
  </si>
  <si>
    <t>Piso porcelanato  deck legno maso (ripado), dim.26x106cm,Biancogres/equiv</t>
  </si>
  <si>
    <t>Comp. 18</t>
  </si>
  <si>
    <t>Base: Orse 2412</t>
  </si>
  <si>
    <t>Levantamento de preços de mercado - Data: 01/10/2021</t>
  </si>
  <si>
    <t>Guaramai madeiras – Guarapari ES</t>
  </si>
  <si>
    <t xml:space="preserve"> (27) 3361-2223</t>
  </si>
  <si>
    <t>2,253,00</t>
  </si>
  <si>
    <r>
      <rPr>
        <sz val="12"/>
        <color rgb="FF000000"/>
        <rFont val="Arial"/>
        <family val="2"/>
      </rPr>
      <t>Conjunto de bancos</t>
    </r>
    <r>
      <rPr>
        <sz val="12"/>
        <color rgb="FF000000"/>
        <rFont val="Arial"/>
        <family val="2"/>
      </rPr>
      <t xml:space="preserve"> madeira de demolição encerada com encosto – Dimensões - (94x94x170 cm – 1 und) / (94X94x70 cm 2 und)</t>
    </r>
  </si>
  <si>
    <t>ESPECIFICAÇÃO DO SERVIÇO</t>
  </si>
  <si>
    <t>PRAÇA DA BIBLIA</t>
  </si>
  <si>
    <t xml:space="preserve"> CÓD.</t>
  </si>
  <si>
    <t>unid.</t>
  </si>
  <si>
    <t xml:space="preserve">Tapume Telha Metálica Ondulada em aço galvalume 0,50mm Branca h=2,20m, incl. montagem estr. mad. 8"x8", c/adesivo "DER-ES" 60x60cm a cada 10m, incl. faixas pint. esmalte sint. cores azul c/ h=30cm e rosa c/ h=10cm (Reaproveitamento 2x)
</t>
  </si>
  <si>
    <t xml:space="preserve">ACABAMENTOS </t>
  </si>
  <si>
    <t>COMP.04</t>
  </si>
  <si>
    <t>Piso porcelanato  deck legno maso (ripado), dim. 26x106cm,Biancogres/equiv, utilizando dupla colagem de argamassa colante para porcelanato tipo ACIII e rejunte 1mm para porcelanato (canteiros)</t>
  </si>
  <si>
    <t>COMP.02</t>
  </si>
  <si>
    <t>COMP.03</t>
  </si>
  <si>
    <t>Piso em granito aplicado em calçadas ou pisos externos. Af_05/2020</t>
  </si>
  <si>
    <t xml:space="preserve"> Polimento de peitoril marmore</t>
  </si>
  <si>
    <t xml:space="preserve">Tabeira de granito esp. 2 cm e largura de 15 cm </t>
  </si>
  <si>
    <t>Comp.05</t>
  </si>
  <si>
    <t xml:space="preserve"> Refletor Led 50w Holofote Branco Neutro 4000k Avant/equiv .Fornecimento e instalação</t>
  </si>
  <si>
    <t>PAVIMENTAÇÃO (CALÇADA)</t>
  </si>
  <si>
    <t>130230</t>
  </si>
  <si>
    <t>Piso argamassa alta resistência tipo granilite ou equiv de qualidade comprovada, esp de 10mm, com juntas plástica em quadros de 1m, na cor natural, com acabamento anti-derrapante mecanizado, inclusive regularização e=3.0cm</t>
  </si>
  <si>
    <t xml:space="preserve">Fornecimento e assentamento de ladrilho hidráulico pastilhado, vermelho, dim. 20x20 cm, esp. 1.5cm, assentado com pasta de cimento colante, exclusive regularização e lastro  </t>
  </si>
  <si>
    <t>Meio-fio de concreto pré-moldado com dimensões de 15x12x30x100 cm , rejuntados com argamassa de cimento e areia no traço 1:3</t>
  </si>
  <si>
    <t>Caiação de meio-fio, a três demãos</t>
  </si>
  <si>
    <t xml:space="preserve">Rampa padrão para acesso de deficientes a passeio público, em concreto simples Fck=25MPa, desempolada, com pintura indicativa em novacor, 02 demãos
</t>
  </si>
  <si>
    <t>COMP.12</t>
  </si>
  <si>
    <t>PRAÇA PARIS</t>
  </si>
  <si>
    <t xml:space="preserve">Tapume Telha Metálica Ondulada em aço galvalume 0,50mm Branca h=2,20m, incl. montagem estr. mad.
8"x8", c/adesivo "IOPES" 60x60cm a cada 10m, incl. faixas pint. esmalte sint. cores azul c/ h=30cm e rosa c/ h=10cm (Reaproveitamento 2x)
</t>
  </si>
  <si>
    <t>INSTALAÇÃO DO CANTEIRO DE OBRAS (UTILIZAÇÃO 2 VEZES), PROJETO PADRÃO LABOR -
NR.18 (OBRAS COM PRAZO DE EXECUÇÃO DE 6 A 12 MESES)</t>
  </si>
  <si>
    <t>Rede de água, com padrão de entrada d'água diâm. 3/4", conf. espec. CESAN, incl. tubos e conexões para
alimentação, distribuição, extravasor e limpeza, cons. o padrão a 25m, conf. projeto (2 utilizações)</t>
  </si>
  <si>
    <t>Rede de luz, incl. padrão entrada de energia trifás., cabo de ligação até barracões, quadro de distrib., disj. e
chave de força (quando necessário), cons. 20m entre padrão entrada e QDG, conf. projeto (1 utilização)</t>
  </si>
  <si>
    <t>COMP.01</t>
  </si>
  <si>
    <t xml:space="preserve">Piso argamassa alta resistência tipo granilite ou equiv de qualidade comprovada, esp de 10mm, com juntas plástica em quadros de 1m, na cor bege, com acabamento anti-derrapante mecanizado, inclusive regularização e=3.0cm </t>
  </si>
  <si>
    <t>Piso em porcelanato long deck maso 26x106cm Biancogres utilizando dupla colagem de argamassa colante para porcelanato tipo ACIII e rejunte 1mm para porcelanato (externo)</t>
  </si>
  <si>
    <t>Alvenaria de blocos de concreto 9x19x39cm, c/ resist. mínimo a compres. 2.5 MPa, assent. c/ arg. De cimento, cal hidratada CH1 e areia no traço 1:0.5:8 esp. das juntas 10mm e esp. das paredes, s/ rev. 9cm</t>
  </si>
  <si>
    <t xml:space="preserve">Chapisco de argamassa de cimento e areia média ou grossa lavada, no traço 1:3, espessura 5 mm </t>
  </si>
  <si>
    <t>Emboço de argamassa de cimento, cal hidratada CH1 e areia média ou grossa lavada no traço 1:0.5:6,
espessura 20 mm</t>
  </si>
  <si>
    <t>Piso em porcelanato long deck maso (RIPADO) 26x106cm Biancogres utilizando dupla colagem de argamassa colante para porcelanato tipo ACIII e rejunte 1mm para porcelanato (externo)</t>
  </si>
  <si>
    <t>COMP.19</t>
  </si>
  <si>
    <t>COMP.11</t>
  </si>
  <si>
    <t xml:space="preserve">Piso argamassa alta resistência tipo granilite ou equiv de qualidade comprovada, esp de 10mm, com juntas plástica em quadros de 1m, na cor natural, com acabamento anti-derrapante mecanizado, inclusive regularização e=3.0cm </t>
  </si>
  <si>
    <t>Rampa padrão para acesso de deficientes a passeio público, em concreto simples Fck=25MPa, desempolada, com pintura indicativa em novacor, 02 demãos</t>
  </si>
  <si>
    <t xml:space="preserve">Fornecimento e plantio de grama em placas tipo esmeralda, inclusive fornecimento de terra vegetal </t>
  </si>
  <si>
    <t>Plantio de palmeira com altura de muda menor ou igual a 2,00 m. af_05 2018</t>
  </si>
  <si>
    <t>MÓDULO JARDINEIRA DUPLO</t>
  </si>
  <si>
    <t>m3</t>
  </si>
  <si>
    <t>COMP. 17</t>
  </si>
  <si>
    <t>COMP. 20</t>
  </si>
  <si>
    <t>COMP. 18</t>
  </si>
  <si>
    <t>COMP.</t>
  </si>
  <si>
    <t>PRAÇA BELO HOR.</t>
  </si>
  <si>
    <t>Comp.02</t>
  </si>
  <si>
    <t>Balizador Spot Luminária Blindado Embutir Led 5w Chão Piso Escada Jardim Gramado - Branco Quente - 3200k Ip66 Smd.Fornecimento e instalação</t>
  </si>
  <si>
    <t>Fornecimento e instalação de tela aço soldada nervurada CA-60, Q-92, malha 15x15cm, ferro 4.2mm (1.48 kg/m2), painel 2,45x6,0m, Telcon ou similar(calçada)</t>
  </si>
  <si>
    <t>Fornecimento e assentamento de ladrilho hidráulico pastilhado, vermelho, dim. 20x20 cm, esp. 1.5cm, assentado com pasta de cimento colante, exclusive regularização e lastro</t>
  </si>
  <si>
    <t>PRACA DA CERCA</t>
  </si>
  <si>
    <r>
      <rPr>
        <sz val="12"/>
        <color rgb="FF000000"/>
        <rFont val="Arial"/>
        <family val="2"/>
      </rPr>
      <t>Piso porcelanato long deck maso 26x106cm</t>
    </r>
    <r>
      <rPr>
        <sz val="12"/>
        <rFont val="Arial"/>
        <family val="2"/>
      </rPr>
      <t>, Biancogres/equiv, utilizando dupla colagem de argamassa colante para porcelanato tipo ACIII e rejunte 1mm para porcelanato</t>
    </r>
  </si>
  <si>
    <t>Comp.03</t>
  </si>
  <si>
    <t>Comp.04</t>
  </si>
  <si>
    <t>Piso porcelanato Cemento griggio, dim. 83x83cm,Biancogres/equiv, utilizando dupla colagem de argamassa colante para porcelanato tipo ACIII e rejunte 1mm para porcelanato</t>
  </si>
  <si>
    <t>PRAÇA RUA DA MARINHA</t>
  </si>
  <si>
    <t xml:space="preserve">Tapume Telha Metálica Ondulada em aço galvalume 0,50mm Branca h=2,20m, incl. montagem estr. mad.
8"x8", c/adesivo "DER-ES" 60x60cm a cada 10m, incl. faixas pint. esmalte sint. cores azul c/ h=30cm e rosa
c/ h=10cm (Reaproveitamento 2x)
</t>
  </si>
  <si>
    <t>ACABAMENTOS (canteiros)</t>
  </si>
  <si>
    <t>Piso porcelanato long deck maso (ripado), dim. 26x106cm,Biancogres/equiv, utilizando dupla colagem de argamassa colante para porcelanato tipo ACIII e rejunte 1mm para porcelanato (canteiros)</t>
  </si>
  <si>
    <t>Fornecimento e instalação de tela aço soldada nervurada CA-60, Q-196, malha 10x10cm, ferro 5.0mm (3,11 kg/m2), painel 2,45x6,0m, Telcon ou similar (calçada)</t>
  </si>
  <si>
    <t>Lastro regularizado de concreto não estrutural, espessura de 8 cm</t>
  </si>
  <si>
    <t>Piso em granito aplicado em calçadas ou pisos externos. Af_05/2020 (pergolado)</t>
  </si>
  <si>
    <t>Luminária tipo plafon, de sobrepor, com 1 lâmpada led de 12/13 w, reator - fornecimento e instalação. Af_02/2020</t>
  </si>
  <si>
    <t>Comp.09</t>
  </si>
  <si>
    <t xml:space="preserve">Piso argamassa alta resistência tipo granilite ou equiv de qualidade comprovada, esp de 10mm, com juntas plástica em quadros de 1m, na cor vermelho, com acabamento anti-derrapante mecanizado, inclusive regularização e=3.0cm </t>
  </si>
  <si>
    <t>PERGOLADO</t>
  </si>
  <si>
    <t>Madeiramento em garapa/madeira de lei, peça serrada 7cm x 20cm, c/ abertura de encaixes (estrutura pergolado)</t>
  </si>
  <si>
    <t>COMP.06</t>
  </si>
  <si>
    <t>Estrutura metálica em alumínio anodizado branco com perfis 10 x 15 cm com pintura eletrostática branca. (estrutura pergolado)</t>
  </si>
  <si>
    <t>COMP.07</t>
  </si>
  <si>
    <t>Estrutura metálica em alumínio  anodizado branco com perfis 20 x 15 cm com pintura eletrostática branca. (estrutura pergolado)</t>
  </si>
  <si>
    <t>COMP.05</t>
  </si>
  <si>
    <t>Fornecimento e assentamento de Ripas Massaranduba/equiv. 5 x1,5cm (cobertura de pergolado)</t>
  </si>
  <si>
    <t>COMP.18</t>
  </si>
  <si>
    <r>
      <rPr>
        <sz val="12"/>
        <color rgb="FF000000"/>
        <rFont val="Arial"/>
        <family val="2"/>
      </rPr>
      <t>Conjunto de bancos</t>
    </r>
    <r>
      <rPr>
        <sz val="12"/>
        <color rgb="FF000000"/>
        <rFont val="Arial"/>
        <family val="2"/>
      </rPr>
      <t xml:space="preserve"> madeira de demolição encerada com encosto – Dimensões - (94x94x170 cm – 1 und) / (94X94x70 cm 2 und) – Fornecimento</t>
    </r>
  </si>
  <si>
    <t>qtd</t>
  </si>
  <si>
    <t>Piso em granito aplicado em calçadas ou pisos externos. Af_05/2020 (Pç da Bíblia e Pç. da marinha)</t>
  </si>
  <si>
    <t>CONSTRUÇÃO DA PRAÇA BELO HORIZONTE</t>
  </si>
  <si>
    <t>263,23 m2</t>
  </si>
  <si>
    <t>DER-ES 06/2021;</t>
  </si>
  <si>
    <t>BDI:</t>
  </si>
  <si>
    <t>''''''</t>
  </si>
  <si>
    <t>Aluguel mensal container para escritório, dim. 6.00x2.40m, c/ banheiro (vaso+lavat+chuveiro e básc), incl. porta, 2 janelas, abert p/ ar cond., 2 pt iluminação, 2 tom. elét. e 1 tom.telef. Isolam. térmico (teto e paredes), piso em comp. Naval, cert. NR18, incl. laudo descontaminação.</t>
  </si>
  <si>
    <t>4.1.2</t>
  </si>
  <si>
    <t>4.1.3</t>
  </si>
  <si>
    <t>4.1.4</t>
  </si>
  <si>
    <t xml:space="preserve">Fornecimento e instalação de tela aço soldada nervurada CA-60, Q-92, malha 15x15cm, ferro 4.2mm (1.48 kg/m2), painel 2,45x6,0m, Telcon ou similar </t>
  </si>
  <si>
    <t>4.2</t>
  </si>
  <si>
    <t>4.2.1</t>
  </si>
  <si>
    <t>4.2.2</t>
  </si>
  <si>
    <t>4.2.3</t>
  </si>
  <si>
    <t>4.3</t>
  </si>
  <si>
    <t>4.3.1</t>
  </si>
  <si>
    <t>5.2.2</t>
  </si>
  <si>
    <t>5.3</t>
  </si>
  <si>
    <t>5.3.1</t>
  </si>
  <si>
    <t>5.3.2</t>
  </si>
  <si>
    <t>5.4</t>
  </si>
  <si>
    <t>5.4.1</t>
  </si>
  <si>
    <t>5.4.2</t>
  </si>
  <si>
    <t>5.5</t>
  </si>
  <si>
    <t>5.5.1</t>
  </si>
  <si>
    <t>7.1.5</t>
  </si>
  <si>
    <t>7.1.6</t>
  </si>
  <si>
    <t>7.1.7</t>
  </si>
  <si>
    <t>7.4</t>
  </si>
  <si>
    <t>7.4.1</t>
  </si>
  <si>
    <t>7.4.2</t>
  </si>
  <si>
    <t>7.4.3</t>
  </si>
  <si>
    <t>7.4.4</t>
  </si>
  <si>
    <t>7.4.5</t>
  </si>
  <si>
    <t>7.4.6</t>
  </si>
  <si>
    <t>7.4.7</t>
  </si>
  <si>
    <t>7.4.8</t>
  </si>
  <si>
    <t>7.4.9</t>
  </si>
  <si>
    <t>7.4.10</t>
  </si>
  <si>
    <t>7.4.11</t>
  </si>
  <si>
    <t>7.4.12</t>
  </si>
  <si>
    <t>7.6</t>
  </si>
  <si>
    <t>7.6.1</t>
  </si>
  <si>
    <r>
      <rPr>
        <b/>
        <sz val="12"/>
        <color rgb="FF000000"/>
        <rFont val="Arial"/>
        <family val="2"/>
      </rPr>
      <t>OBRA</t>
    </r>
    <r>
      <rPr>
        <sz val="12"/>
        <color rgb="FF000000"/>
        <rFont val="Arial"/>
        <family val="2"/>
      </rPr>
      <t xml:space="preserve">: </t>
    </r>
  </si>
  <si>
    <t>RECONSTRUÇÃO DA PRAÇA DA BÍBLIA</t>
  </si>
  <si>
    <t>363,80m²</t>
  </si>
  <si>
    <t>AV.DAVINO MATTOS, GUARAPARI, ES.</t>
  </si>
  <si>
    <t>DER-ES 06/2021.</t>
  </si>
  <si>
    <t>7.1.8</t>
  </si>
  <si>
    <t>Polimento de peitoril marmore</t>
  </si>
  <si>
    <t>Refletor Led 50w Holofote Branco Neutro 4000k Avant/equiv .Fornecimento e instalação</t>
  </si>
  <si>
    <t xml:space="preserve">PAVIMENTAÇÃO </t>
  </si>
  <si>
    <t>630,00 m2</t>
  </si>
  <si>
    <t>RUA: BELO HORIZONTE, BAIRRO: PRAIA DO MORRO, GUARAPARI - ES</t>
  </si>
  <si>
    <t/>
  </si>
  <si>
    <r>
      <t>Piso porcelanato long deck maso 26x106cm</t>
    </r>
    <r>
      <rPr>
        <sz val="12"/>
        <rFont val="Arial"/>
        <family val="2"/>
      </rPr>
      <t>, Biancogres/equiv, utilizando dupla colagem de argamassa colante para porcelanato tipo ACIII e rejunte 1mm para porcelanato</t>
    </r>
  </si>
  <si>
    <t>4.2.4</t>
  </si>
  <si>
    <t>6.1.2</t>
  </si>
  <si>
    <t>6.1.3</t>
  </si>
  <si>
    <t>6.1.4</t>
  </si>
  <si>
    <t>7.5</t>
  </si>
  <si>
    <t>MÓDULO JARDINEIRA</t>
  </si>
  <si>
    <t>7.5.1</t>
  </si>
  <si>
    <t>7.5.2</t>
  </si>
  <si>
    <t>7.5.3</t>
  </si>
  <si>
    <t>7.5.4</t>
  </si>
  <si>
    <t>7.5.5</t>
  </si>
  <si>
    <t>7.5.6</t>
  </si>
  <si>
    <t>7.5.7</t>
  </si>
  <si>
    <t>7.5.8</t>
  </si>
  <si>
    <t>7.5.9</t>
  </si>
  <si>
    <t>7.5.10</t>
  </si>
  <si>
    <t>Piso porcelanato Carvalho Natural, dim.26x106cm,  Biancogres/equiv, utilizando dupla colagem de argamassa colante para porcelanato tipo ACIII e rejunte 1mm para porcelanato</t>
  </si>
  <si>
    <t>7.5.11</t>
  </si>
  <si>
    <t>Piso porcelanato Cemento griggio, dim. 60x60 cm, Biancogres/equiv, utilizando dupla colagem de argamassa colante para porcelanato tipo ACIII e rejunte 1mm para porcelanato</t>
  </si>
  <si>
    <t>7.5.12</t>
  </si>
  <si>
    <t>7.5.13</t>
  </si>
  <si>
    <t>Piso porcelanato Cemento griggio, dim. 60x60cm, Biancogres/equiv, utilizando dupla colagem de argamassa colante para porcelanato tipo ACIII e rejunte 1mm para porcelanato</t>
  </si>
  <si>
    <t>RECONSTRUÇÃO DA PRAÇA PARIS</t>
  </si>
  <si>
    <t>1519,51 m²</t>
  </si>
  <si>
    <t xml:space="preserve">Tapume Telha Metálica Ondulada em aço galvalume 0,50mm Branca h=2,20m, incl. montagem estr. mad.8"x8", c/adesivo "IOPES" 60x60cm a cada 10m, incl. faixas pint. esmalte sint. cores azul c/ h=30cm e rosa c/ h=10cm (Reaproveitamento 2x)
</t>
  </si>
  <si>
    <t>INSTALAÇÃO DO CANTEIRO DE OBRAS (UTILIZAÇÃO 2 VEZES), PROJETO PADRÃO LABOR -NR.18 (OBRAS COM PRAZO DE EXECUÇÃO DE 6 A 12 MESES)</t>
  </si>
  <si>
    <t>3.1.4</t>
  </si>
  <si>
    <t xml:space="preserve">Piso em porcelanato long deck maso 26x106cm Biancogres utilizando dupla colagem de argamassa colante para porcelanato tipo ACIII e rejunte 1mm para porcelanato </t>
  </si>
  <si>
    <t>6.2</t>
  </si>
  <si>
    <t>6.2.1</t>
  </si>
  <si>
    <t>Piso porcelanato deck legno maso ripado  26x106cm Biancogres/equiv,  utilizando dupla colagem de argamassa colante para porcelanato tipo ACIII e rejunte 1mm para porcelanato (canteiros)</t>
  </si>
  <si>
    <t xml:space="preserve">Ponto padrão de tomada de piso - considerando eletroduto PVC rígido de 3/4" inclusive conexões (5.0m), fio isolado PVC de 2.5mm2 (18.0m) e caixa alumínio silício 4x4" (1 und)
</t>
  </si>
  <si>
    <t>10.2.5</t>
  </si>
  <si>
    <t>10.2.6</t>
  </si>
  <si>
    <t>10.2.7</t>
  </si>
  <si>
    <t>10.2.8</t>
  </si>
  <si>
    <t>10.3.2</t>
  </si>
  <si>
    <t>10.3.3</t>
  </si>
  <si>
    <t>10.4.13</t>
  </si>
  <si>
    <t>REFORMA DA PRAÇA RUA DA MARINHA</t>
  </si>
  <si>
    <t xml:space="preserve">Tapume Telha Metálica Ondulada em aço galvalume 0,50mm Branca h=2,20m, incl. montagem estr. mad.8"x8", c/adesivo "DER-ES" 60x60cm a cada 10m, incl. faixas pint. esmalte sint. cores azul c/ h=30cm e rosac/ h=10cm (Reaproveitamento 2x)
</t>
  </si>
  <si>
    <t>COMP.15</t>
  </si>
  <si>
    <t>6.1.5</t>
  </si>
  <si>
    <t>6.1.6</t>
  </si>
  <si>
    <t>6.1.7</t>
  </si>
  <si>
    <t>6.2.2</t>
  </si>
  <si>
    <t>8.1.3</t>
  </si>
  <si>
    <t>8.1.4</t>
  </si>
  <si>
    <t>9.1.6</t>
  </si>
  <si>
    <t>9.1.7</t>
  </si>
  <si>
    <t>9.1.8</t>
  </si>
  <si>
    <t>9.2</t>
  </si>
  <si>
    <t>9.2.1</t>
  </si>
  <si>
    <t>9.2.2</t>
  </si>
  <si>
    <t>9.3</t>
  </si>
  <si>
    <t>9.3.1</t>
  </si>
  <si>
    <t>9.4</t>
  </si>
  <si>
    <t>9.4.1</t>
  </si>
  <si>
    <t>9.4.2</t>
  </si>
  <si>
    <t>9.4.3</t>
  </si>
  <si>
    <t>9.4.4</t>
  </si>
  <si>
    <t>9.4.5</t>
  </si>
  <si>
    <t>9.4.6</t>
  </si>
  <si>
    <t>9.5</t>
  </si>
  <si>
    <t>9.5.1</t>
  </si>
  <si>
    <r>
      <rPr>
        <sz val="12"/>
        <color rgb="FF000000"/>
        <rFont val="Arial"/>
        <family val="2"/>
      </rPr>
      <t>Conjunto de bancos</t>
    </r>
    <r>
      <rPr>
        <sz val="12"/>
        <color rgb="FF000000"/>
        <rFont val="Arial"/>
        <family val="2"/>
      </rPr>
      <t xml:space="preserve"> madeira de demolição encerada com encosto – Dimensões - (94x94x170 cm – 1 und) / (94X94x70 cm 2 und) -</t>
    </r>
    <r>
      <rPr>
        <b/>
        <sz val="12"/>
        <color rgb="FF000000"/>
        <rFont val="Arial"/>
        <family val="2"/>
      </rPr>
      <t xml:space="preserve"> </t>
    </r>
    <r>
      <rPr>
        <sz val="12"/>
        <color rgb="FF000000"/>
        <rFont val="Arial"/>
        <family val="2"/>
      </rPr>
      <t xml:space="preserve"> Fornecimento</t>
    </r>
  </si>
  <si>
    <t>9.5.2</t>
  </si>
  <si>
    <t>675,17 m²</t>
  </si>
  <si>
    <t>DER-IOPES ES 06/2021.</t>
  </si>
  <si>
    <t xml:space="preserve">                      </t>
  </si>
  <si>
    <t xml:space="preserve"> Refletor Led 50w Holofote Branco Neutro 4000k Avant/equiv . Fornecimento e instalação</t>
  </si>
  <si>
    <t>Meio-fio de concreto pré-moldado com dimensões de 15x12x30x100 cm , rejuntados com argamassa decimento e areia no traço 1:3</t>
  </si>
  <si>
    <t>AV. PARIS, BAIRRO: Praia do Morro, Guarapari - ES</t>
  </si>
  <si>
    <t>AV.MUNIR ABUD - BAIRRO: PRAIA DO MORRO - GUARAPARI - ES</t>
  </si>
  <si>
    <t>RUA DA MARINHA, BAIRRO: ITAPEBUSSU, GUARAPARI - ES</t>
  </si>
  <si>
    <t>RECONSTRUÇÃO DA PRAÇA - PRAIA DA CERCA</t>
  </si>
  <si>
    <t>Piso porcelanato  deck legno maso (ripado), dim. 26x106cm, Biancogres/equiv, utilizando dupla colagem de argamassa colante para porcelanato tipo ACIII e rejunte 1mm para porcelanato (canteiros)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</si>
</sst>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3" formatCode="_-* #,##0.00_-;\-* #,##0.00_-;_-* &quot;-&quot;??_-;_-@_-"/>
    <numFmt numFmtId="164" formatCode="_-* #,##0.00_-;\-* #,##0.00_-;_-* \-??_-;_-@_-"/>
    <numFmt numFmtId="165" formatCode="&quot; R$ &quot;* #,##0.00\ ;&quot;-R$ &quot;* #,##0.00\ ;&quot; R$ &quot;* \-#\ ;@\ "/>
    <numFmt numFmtId="166" formatCode="_ * #,##0.00_ ;_ * \-#,##0.00_ ;_ * \-??_ ;_ @_ "/>
    <numFmt numFmtId="167" formatCode="_-&quot;R$ &quot;* #,##0.00_-;&quot;-R$ &quot;* #,##0.00_-;_-&quot;R$ &quot;* \-??_-;_-@_-"/>
    <numFmt numFmtId="168" formatCode="#,##0.0"/>
    <numFmt numFmtId="169" formatCode="&quot;R$ &quot;#,##0.00_);[Red]&quot;(R$ &quot;#,###.00\)"/>
    <numFmt numFmtId="170" formatCode="0.00_);[Red]\(0.00\)"/>
    <numFmt numFmtId="171" formatCode="dd/mm/yyyy;@"/>
    <numFmt numFmtId="172" formatCode="&quot;R$ &quot;#,##0.00"/>
    <numFmt numFmtId="173" formatCode="00"/>
    <numFmt numFmtId="174" formatCode="&quot;R$&quot;\ #,##0.00_);[Red]\(&quot;R$&quot;\ #,###.00\)"/>
    <numFmt numFmtId="175" formatCode="&quot;R$&quot;\ #,##0.00"/>
    <numFmt numFmtId="176" formatCode="[$-416]d/m/yyyy"/>
    <numFmt numFmtId="177" formatCode="dd/mm/yy;@"/>
    <numFmt numFmtId="178" formatCode="&quot;R$&quot;#,##0.00_);[Red]&quot;(R$&quot;#,##0.00\)"/>
    <numFmt numFmtId="179" formatCode="&quot;R$&quot;\ #,##0.00;[Red]&quot;R$&quot;\ #,##0.00"/>
  </numFmts>
  <fonts count="78">
    <font>
      <sz val="11"/>
      <color rgb="FF000000"/>
      <name val="Calibri"/>
      <charset val="134"/>
    </font>
    <font>
      <sz val="11"/>
      <name val="Calibri"/>
      <family val="2"/>
    </font>
    <font>
      <sz val="11"/>
      <color rgb="FFFF0000"/>
      <name val="Calibri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b/>
      <sz val="11"/>
      <color rgb="FF000000"/>
      <name val="Arial"/>
      <family val="2"/>
    </font>
    <font>
      <b/>
      <sz val="11"/>
      <name val="Arial"/>
      <family val="2"/>
    </font>
    <font>
      <sz val="12"/>
      <color rgb="FF000000"/>
      <name val="Calibri"/>
      <family val="2"/>
    </font>
    <font>
      <b/>
      <sz val="12"/>
      <name val="Arial"/>
      <family val="2"/>
    </font>
    <font>
      <sz val="12"/>
      <color rgb="FF000000"/>
      <name val="Arial"/>
      <family val="2"/>
    </font>
    <font>
      <b/>
      <sz val="16"/>
      <color rgb="FF000000"/>
      <name val="Arial"/>
      <family val="2"/>
    </font>
    <font>
      <b/>
      <sz val="12"/>
      <color rgb="FF000000"/>
      <name val="Arial"/>
      <family val="2"/>
    </font>
    <font>
      <sz val="11"/>
      <color rgb="FF000000"/>
      <name val="Arial"/>
      <family val="2"/>
    </font>
    <font>
      <sz val="12"/>
      <color rgb="FF202124"/>
      <name val="Arial"/>
      <family val="2"/>
    </font>
    <font>
      <sz val="11"/>
      <color rgb="FF202124"/>
      <name val="Arial"/>
      <family val="2"/>
    </font>
    <font>
      <u/>
      <sz val="11"/>
      <color rgb="FF0000FF"/>
      <name val="Calibri"/>
      <family val="2"/>
    </font>
    <font>
      <b/>
      <sz val="12"/>
      <color rgb="FF000000"/>
      <name val="Arial"/>
      <family val="2"/>
    </font>
    <font>
      <sz val="12"/>
      <color rgb="FF202124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b/>
      <sz val="10"/>
      <name val="Arial"/>
      <family val="2"/>
    </font>
    <font>
      <b/>
      <sz val="11"/>
      <color rgb="FF000000"/>
      <name val="Calibri"/>
      <family val="2"/>
    </font>
    <font>
      <u/>
      <sz val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11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b/>
      <sz val="9"/>
      <name val="Arial"/>
      <family val="2"/>
    </font>
    <font>
      <i/>
      <sz val="11"/>
      <color rgb="FF7F7F7F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4"/>
      <color rgb="FF000000"/>
      <name val="Segoe UI"/>
      <family val="2"/>
    </font>
    <font>
      <sz val="9"/>
      <name val="Segoe UI"/>
      <family val="2"/>
    </font>
    <font>
      <b/>
      <sz val="9"/>
      <name val="Segoe UI"/>
      <family val="2"/>
    </font>
    <font>
      <b/>
      <sz val="14"/>
      <color theme="5"/>
      <name val="Calibri"/>
      <family val="2"/>
    </font>
    <font>
      <sz val="11"/>
      <color rgb="FF000000"/>
      <name val="Calibri"/>
      <family val="2"/>
    </font>
    <font>
      <b/>
      <sz val="14"/>
      <name val="Arial"/>
      <family val="2"/>
    </font>
    <font>
      <b/>
      <sz val="11"/>
      <color rgb="FFFF0000"/>
      <name val="Arial"/>
      <family val="2"/>
    </font>
    <font>
      <b/>
      <sz val="14"/>
      <color theme="5"/>
      <name val="Calibri"/>
      <family val="2"/>
    </font>
    <font>
      <b/>
      <sz val="12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2"/>
      <name val="Calibri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sz val="14"/>
      <color rgb="FF000000"/>
      <name val="Calibri"/>
      <family val="2"/>
    </font>
    <font>
      <b/>
      <sz val="16"/>
      <color rgb="FF000000"/>
      <name val="Arial"/>
      <family val="2"/>
    </font>
    <font>
      <b/>
      <sz val="11"/>
      <color rgb="FF000000"/>
      <name val="Calibri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6"/>
      <color rgb="FF000000"/>
      <name val="Calibri"/>
      <family val="2"/>
    </font>
    <font>
      <b/>
      <sz val="11"/>
      <name val="Calibri"/>
      <family val="2"/>
    </font>
    <font>
      <b/>
      <sz val="12"/>
      <name val="Arial"/>
      <family val="2"/>
    </font>
    <font>
      <i/>
      <sz val="11"/>
      <color rgb="FF7F7F7F"/>
      <name val="Calibri"/>
      <family val="2"/>
    </font>
    <font>
      <sz val="10"/>
      <name val="Arial"/>
      <family val="2"/>
    </font>
    <font>
      <sz val="11"/>
      <color rgb="FFFF0000"/>
      <name val="Calibri"/>
      <family val="2"/>
    </font>
    <font>
      <b/>
      <sz val="12"/>
      <color rgb="FFFF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2"/>
      <name val="Calibri"/>
      <family val="2"/>
    </font>
    <font>
      <b/>
      <sz val="14"/>
      <name val="Arial"/>
      <family val="2"/>
    </font>
    <font>
      <b/>
      <sz val="12"/>
      <color rgb="FF000000"/>
      <name val="Calibri"/>
      <family val="2"/>
    </font>
    <font>
      <b/>
      <u/>
      <sz val="12"/>
      <name val="Arial"/>
      <family val="2"/>
    </font>
    <font>
      <sz val="12"/>
      <color rgb="FF000000"/>
      <name val="Calibri"/>
      <family val="2"/>
    </font>
    <font>
      <sz val="9"/>
      <color indexed="81"/>
      <name val="Segoe UI"/>
      <family val="2"/>
    </font>
    <font>
      <b/>
      <sz val="16"/>
      <name val="Arial"/>
      <family val="2"/>
    </font>
    <font>
      <b/>
      <sz val="16"/>
      <name val="Calibri"/>
      <family val="2"/>
    </font>
    <font>
      <b/>
      <sz val="11"/>
      <color rgb="FFFF0000"/>
      <name val="Arial"/>
      <family val="2"/>
    </font>
    <font>
      <sz val="9"/>
      <name val="Arial"/>
      <family val="2"/>
    </font>
    <font>
      <sz val="12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00B0F0"/>
        <bgColor rgb="FF33CCCC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A6A6A6"/>
      </patternFill>
    </fill>
    <fill>
      <patternFill patternType="solid">
        <fgColor rgb="FFFFC000"/>
        <bgColor rgb="FFFF9900"/>
      </patternFill>
    </fill>
    <fill>
      <patternFill patternType="solid">
        <fgColor rgb="FFCFCFCF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CFCFCF"/>
      </patternFill>
    </fill>
    <fill>
      <patternFill patternType="solid">
        <fgColor rgb="FFA6A6A6"/>
        <bgColor rgb="FF9999FF"/>
      </patternFill>
    </fill>
    <fill>
      <patternFill patternType="solid">
        <fgColor rgb="FFFFFF00"/>
        <bgColor indexed="64"/>
      </patternFill>
    </fill>
    <fill>
      <patternFill patternType="solid">
        <fgColor rgb="FFA6A6A6"/>
        <bgColor rgb="FFA5A5A5"/>
      </patternFill>
    </fill>
    <fill>
      <patternFill patternType="solid">
        <fgColor rgb="FFFFFF00"/>
        <bgColor rgb="FFFFF200"/>
      </patternFill>
    </fill>
    <fill>
      <patternFill patternType="solid">
        <fgColor rgb="FFD0CECE"/>
        <bgColor rgb="FFCFCFCF"/>
      </patternFill>
    </fill>
    <fill>
      <patternFill patternType="solid">
        <fgColor rgb="FFA6A6A6"/>
        <bgColor rgb="FF999999"/>
      </patternFill>
    </fill>
    <fill>
      <patternFill patternType="solid">
        <fgColor theme="0" tint="-0.249977111117893"/>
        <bgColor indexed="64"/>
      </patternFill>
    </fill>
  </fills>
  <borders count="7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0" fontId="38" fillId="0" borderId="0"/>
    <xf numFmtId="9" fontId="38" fillId="0" borderId="0" applyBorder="0" applyProtection="0"/>
    <xf numFmtId="0" fontId="18" fillId="0" borderId="0" applyBorder="0" applyProtection="0"/>
    <xf numFmtId="0" fontId="38" fillId="0" borderId="0"/>
    <xf numFmtId="0" fontId="38" fillId="0" borderId="0"/>
    <xf numFmtId="0" fontId="38" fillId="0" borderId="0"/>
    <xf numFmtId="0" fontId="36" fillId="0" borderId="0" applyBorder="0" applyProtection="0"/>
    <xf numFmtId="0" fontId="38" fillId="0" borderId="0"/>
    <xf numFmtId="0" fontId="38" fillId="0" borderId="0"/>
    <xf numFmtId="0" fontId="38" fillId="0" borderId="0"/>
    <xf numFmtId="0" fontId="36" fillId="0" borderId="0" applyBorder="0" applyProtection="0"/>
    <xf numFmtId="165" fontId="38" fillId="0" borderId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38" fillId="0" borderId="0" applyBorder="0" applyProtection="0"/>
    <xf numFmtId="164" fontId="4" fillId="0" borderId="0" applyBorder="0" applyProtection="0"/>
    <xf numFmtId="164" fontId="4" fillId="0" borderId="0" applyBorder="0" applyProtection="0"/>
    <xf numFmtId="164" fontId="4" fillId="0" borderId="0" applyBorder="0" applyProtection="0"/>
    <xf numFmtId="166" fontId="38" fillId="0" borderId="0" applyBorder="0" applyProtection="0"/>
    <xf numFmtId="164" fontId="4" fillId="0" borderId="0" applyBorder="0" applyProtection="0"/>
    <xf numFmtId="0" fontId="43" fillId="0" borderId="0"/>
    <xf numFmtId="0" fontId="48" fillId="0" borderId="0"/>
    <xf numFmtId="0" fontId="48" fillId="0" borderId="0"/>
    <xf numFmtId="0" fontId="61" fillId="0" borderId="0" applyBorder="0" applyProtection="0"/>
    <xf numFmtId="0" fontId="48" fillId="0" borderId="0"/>
    <xf numFmtId="0" fontId="65" fillId="0" borderId="0"/>
    <xf numFmtId="0" fontId="48" fillId="0" borderId="0"/>
    <xf numFmtId="0" fontId="48" fillId="0" borderId="0"/>
    <xf numFmtId="164" fontId="62" fillId="0" borderId="0" applyBorder="0" applyProtection="0"/>
    <xf numFmtId="0" fontId="48" fillId="0" borderId="0"/>
  </cellStyleXfs>
  <cellXfs count="1197">
    <xf numFmtId="0" fontId="0" fillId="0" borderId="0" xfId="0"/>
    <xf numFmtId="0" fontId="1" fillId="0" borderId="0" xfId="13" applyFont="1" applyAlignment="1">
      <alignment horizontal="center" vertical="center"/>
    </xf>
    <xf numFmtId="0" fontId="2" fillId="0" borderId="0" xfId="13" applyFont="1" applyAlignment="1">
      <alignment horizontal="center" vertical="center"/>
    </xf>
    <xf numFmtId="0" fontId="38" fillId="0" borderId="0" xfId="13"/>
    <xf numFmtId="0" fontId="38" fillId="0" borderId="0" xfId="13" applyAlignment="1">
      <alignment horizontal="center" vertical="center"/>
    </xf>
    <xf numFmtId="4" fontId="38" fillId="0" borderId="0" xfId="13" applyNumberFormat="1"/>
    <xf numFmtId="0" fontId="38" fillId="0" borderId="1" xfId="13" applyBorder="1"/>
    <xf numFmtId="0" fontId="38" fillId="0" borderId="2" xfId="13" applyBorder="1"/>
    <xf numFmtId="0" fontId="38" fillId="0" borderId="2" xfId="13" applyBorder="1" applyAlignment="1">
      <alignment horizontal="center" vertical="center"/>
    </xf>
    <xf numFmtId="4" fontId="38" fillId="0" borderId="2" xfId="13" applyNumberFormat="1" applyBorder="1"/>
    <xf numFmtId="0" fontId="38" fillId="0" borderId="3" xfId="13" applyBorder="1"/>
    <xf numFmtId="0" fontId="38" fillId="0" borderId="4" xfId="13" applyBorder="1"/>
    <xf numFmtId="0" fontId="4" fillId="0" borderId="6" xfId="7" applyFont="1" applyBorder="1" applyAlignment="1" applyProtection="1">
      <alignment vertical="center"/>
    </xf>
    <xf numFmtId="0" fontId="1" fillId="0" borderId="4" xfId="13" applyFont="1" applyBorder="1" applyAlignment="1">
      <alignment horizontal="center" vertical="center"/>
    </xf>
    <xf numFmtId="0" fontId="3" fillId="4" borderId="5" xfId="13" applyFont="1" applyFill="1" applyBorder="1" applyAlignment="1">
      <alignment horizontal="center" vertical="center" wrapText="1"/>
    </xf>
    <xf numFmtId="0" fontId="3" fillId="4" borderId="5" xfId="13" applyFont="1" applyFill="1" applyBorder="1" applyAlignment="1">
      <alignment horizontal="justify" vertical="center" wrapText="1"/>
    </xf>
    <xf numFmtId="4" fontId="3" fillId="4" borderId="5" xfId="13" applyNumberFormat="1" applyFont="1" applyFill="1" applyBorder="1" applyAlignment="1">
      <alignment horizontal="center" vertical="center" wrapText="1"/>
    </xf>
    <xf numFmtId="0" fontId="1" fillId="0" borderId="6" xfId="13" applyFont="1" applyBorder="1" applyAlignment="1">
      <alignment horizontal="center" vertical="center"/>
    </xf>
    <xf numFmtId="0" fontId="5" fillId="0" borderId="5" xfId="13" applyFont="1" applyBorder="1" applyAlignment="1">
      <alignment horizontal="center" vertical="center" wrapText="1"/>
    </xf>
    <xf numFmtId="0" fontId="6" fillId="0" borderId="5" xfId="13" applyFont="1" applyBorder="1" applyAlignment="1">
      <alignment horizontal="center" vertical="center" wrapText="1"/>
    </xf>
    <xf numFmtId="0" fontId="6" fillId="0" borderId="5" xfId="13" applyFont="1" applyBorder="1" applyAlignment="1">
      <alignment vertical="center" wrapText="1"/>
    </xf>
    <xf numFmtId="0" fontId="6" fillId="0" borderId="5" xfId="13" applyFont="1" applyBorder="1" applyAlignment="1">
      <alignment horizontal="center" vertical="center"/>
    </xf>
    <xf numFmtId="4" fontId="7" fillId="0" borderId="5" xfId="13" applyNumberFormat="1" applyFont="1" applyBorder="1" applyAlignment="1">
      <alignment horizontal="center" vertical="center" wrapText="1"/>
    </xf>
    <xf numFmtId="0" fontId="6" fillId="0" borderId="5" xfId="13" applyFont="1" applyBorder="1" applyAlignment="1">
      <alignment horizontal="left" vertical="center" wrapText="1"/>
    </xf>
    <xf numFmtId="0" fontId="2" fillId="0" borderId="6" xfId="13" applyFont="1" applyBorder="1" applyAlignment="1">
      <alignment horizontal="center" vertical="center"/>
    </xf>
    <xf numFmtId="164" fontId="2" fillId="0" borderId="0" xfId="13" applyNumberFormat="1" applyFont="1" applyAlignment="1">
      <alignment horizontal="center" vertical="center"/>
    </xf>
    <xf numFmtId="0" fontId="2" fillId="0" borderId="4" xfId="13" applyFont="1" applyBorder="1" applyAlignment="1">
      <alignment horizontal="center" vertical="center"/>
    </xf>
    <xf numFmtId="0" fontId="2" fillId="0" borderId="0" xfId="13" applyFont="1" applyBorder="1" applyAlignment="1">
      <alignment horizontal="center" vertical="center"/>
    </xf>
    <xf numFmtId="0" fontId="5" fillId="0" borderId="5" xfId="13" applyFont="1" applyBorder="1" applyAlignment="1">
      <alignment horizontal="left" vertical="center" wrapText="1"/>
    </xf>
    <xf numFmtId="0" fontId="3" fillId="5" borderId="5" xfId="13" applyFont="1" applyFill="1" applyBorder="1" applyAlignment="1">
      <alignment horizontal="center" vertical="center" wrapText="1"/>
    </xf>
    <xf numFmtId="0" fontId="3" fillId="5" borderId="5" xfId="13" applyFont="1" applyFill="1" applyBorder="1" applyAlignment="1">
      <alignment horizontal="justify" vertical="center" wrapText="1"/>
    </xf>
    <xf numFmtId="4" fontId="3" fillId="5" borderId="5" xfId="13" applyNumberFormat="1" applyFont="1" applyFill="1" applyBorder="1" applyAlignment="1">
      <alignment horizontal="center" vertical="center" wrapText="1"/>
    </xf>
    <xf numFmtId="0" fontId="6" fillId="0" borderId="5" xfId="21" applyFont="1" applyBorder="1" applyAlignment="1">
      <alignment horizontal="center" vertical="center" wrapText="1"/>
    </xf>
    <xf numFmtId="0" fontId="5" fillId="0" borderId="8" xfId="13" applyFont="1" applyBorder="1" applyAlignment="1">
      <alignment horizontal="center" vertical="center" wrapText="1"/>
    </xf>
    <xf numFmtId="0" fontId="6" fillId="0" borderId="0" xfId="13" applyFont="1" applyBorder="1" applyAlignment="1">
      <alignment vertical="center" wrapText="1"/>
    </xf>
    <xf numFmtId="0" fontId="6" fillId="0" borderId="5" xfId="19" applyFont="1" applyBorder="1" applyAlignment="1">
      <alignment horizontal="center" vertical="center"/>
    </xf>
    <xf numFmtId="49" fontId="5" fillId="0" borderId="5" xfId="13" applyNumberFormat="1" applyFont="1" applyBorder="1" applyAlignment="1">
      <alignment horizontal="center" vertical="center" wrapText="1"/>
    </xf>
    <xf numFmtId="0" fontId="6" fillId="0" borderId="5" xfId="13" applyFont="1" applyBorder="1" applyAlignment="1">
      <alignment horizontal="left" vertical="top" wrapText="1"/>
    </xf>
    <xf numFmtId="49" fontId="6" fillId="0" borderId="5" xfId="13" applyNumberFormat="1" applyFont="1" applyBorder="1" applyAlignment="1">
      <alignment horizontal="center" vertical="center" wrapText="1"/>
    </xf>
    <xf numFmtId="0" fontId="6" fillId="0" borderId="5" xfId="23" applyFont="1" applyBorder="1" applyAlignment="1">
      <alignment horizontal="center" vertical="center" wrapText="1"/>
    </xf>
    <xf numFmtId="0" fontId="6" fillId="0" borderId="5" xfId="23" applyFont="1" applyBorder="1" applyAlignment="1">
      <alignment vertical="center" wrapText="1"/>
    </xf>
    <xf numFmtId="0" fontId="38" fillId="0" borderId="9" xfId="13" applyBorder="1"/>
    <xf numFmtId="0" fontId="38" fillId="0" borderId="10" xfId="13" applyBorder="1"/>
    <xf numFmtId="0" fontId="38" fillId="0" borderId="10" xfId="13" applyBorder="1" applyAlignment="1">
      <alignment horizontal="center" vertical="center"/>
    </xf>
    <xf numFmtId="4" fontId="38" fillId="0" borderId="10" xfId="13" applyNumberFormat="1" applyBorder="1"/>
    <xf numFmtId="0" fontId="38" fillId="0" borderId="11" xfId="13" applyBorder="1"/>
    <xf numFmtId="0" fontId="38" fillId="0" borderId="0" xfId="13" applyAlignment="1">
      <alignment vertical="center"/>
    </xf>
    <xf numFmtId="0" fontId="6" fillId="0" borderId="0" xfId="13" applyFont="1"/>
    <xf numFmtId="169" fontId="8" fillId="0" borderId="0" xfId="13" applyNumberFormat="1" applyFont="1"/>
    <xf numFmtId="0" fontId="1" fillId="0" borderId="0" xfId="13" applyFont="1"/>
    <xf numFmtId="0" fontId="5" fillId="0" borderId="0" xfId="13" applyFont="1"/>
    <xf numFmtId="4" fontId="1" fillId="0" borderId="0" xfId="13" applyNumberFormat="1" applyFont="1"/>
    <xf numFmtId="0" fontId="1" fillId="0" borderId="0" xfId="13" applyFont="1" applyAlignment="1">
      <alignment vertical="center"/>
    </xf>
    <xf numFmtId="169" fontId="9" fillId="0" borderId="0" xfId="11" applyNumberFormat="1" applyFont="1" applyBorder="1" applyAlignment="1" applyProtection="1">
      <alignment horizontal="center" vertical="center"/>
    </xf>
    <xf numFmtId="167" fontId="1" fillId="0" borderId="0" xfId="13" applyNumberFormat="1" applyFont="1" applyAlignment="1">
      <alignment vertical="center"/>
    </xf>
    <xf numFmtId="0" fontId="6" fillId="0" borderId="12" xfId="13" applyFont="1" applyBorder="1" applyAlignment="1">
      <alignment horizontal="center" vertical="center"/>
    </xf>
    <xf numFmtId="0" fontId="6" fillId="0" borderId="5" xfId="13" applyFont="1" applyBorder="1" applyAlignment="1">
      <alignment vertical="top" wrapText="1"/>
    </xf>
    <xf numFmtId="170" fontId="7" fillId="0" borderId="5" xfId="13" applyNumberFormat="1" applyFont="1" applyBorder="1" applyAlignment="1">
      <alignment horizontal="center" vertical="center" wrapText="1"/>
    </xf>
    <xf numFmtId="0" fontId="6" fillId="0" borderId="5" xfId="18" applyFont="1" applyBorder="1" applyAlignment="1">
      <alignment vertical="center" wrapText="1"/>
    </xf>
    <xf numFmtId="0" fontId="6" fillId="0" borderId="5" xfId="20" applyFont="1" applyBorder="1" applyAlignment="1">
      <alignment horizontal="center" vertical="center" wrapText="1"/>
    </xf>
    <xf numFmtId="0" fontId="6" fillId="0" borderId="5" xfId="18" applyFont="1" applyBorder="1" applyAlignment="1">
      <alignment horizontal="center" vertical="center"/>
    </xf>
    <xf numFmtId="0" fontId="5" fillId="0" borderId="5" xfId="13" applyFont="1" applyBorder="1" applyAlignment="1">
      <alignment vertical="center" wrapText="1"/>
    </xf>
    <xf numFmtId="0" fontId="1" fillId="0" borderId="0" xfId="13" applyFont="1" applyBorder="1" applyAlignment="1">
      <alignment horizontal="center" vertical="center"/>
    </xf>
    <xf numFmtId="0" fontId="4" fillId="0" borderId="0" xfId="11" applyFont="1" applyBorder="1" applyAlignment="1" applyProtection="1">
      <alignment vertical="center"/>
    </xf>
    <xf numFmtId="164" fontId="1" fillId="0" borderId="0" xfId="13" applyNumberFormat="1" applyFont="1" applyAlignment="1">
      <alignment horizontal="center" vertical="center"/>
    </xf>
    <xf numFmtId="4" fontId="1" fillId="0" borderId="0" xfId="13" applyNumberFormat="1" applyFont="1" applyAlignment="1">
      <alignment horizontal="center" vertical="center"/>
    </xf>
    <xf numFmtId="0" fontId="10" fillId="0" borderId="5" xfId="13" applyFont="1" applyBorder="1" applyAlignment="1">
      <alignment horizontal="center" vertical="center" wrapText="1"/>
    </xf>
    <xf numFmtId="0" fontId="5" fillId="0" borderId="5" xfId="13" applyFont="1" applyBorder="1" applyAlignment="1">
      <alignment horizontal="center" vertical="center"/>
    </xf>
    <xf numFmtId="0" fontId="3" fillId="4" borderId="16" xfId="13" applyFont="1" applyFill="1" applyBorder="1" applyAlignment="1">
      <alignment horizontal="center" vertical="center" wrapText="1"/>
    </xf>
    <xf numFmtId="4" fontId="3" fillId="4" borderId="17" xfId="13" applyNumberFormat="1" applyFont="1" applyFill="1" applyBorder="1" applyAlignment="1">
      <alignment horizontal="center" vertical="center" wrapText="1"/>
    </xf>
    <xf numFmtId="0" fontId="5" fillId="0" borderId="16" xfId="13" applyFont="1" applyBorder="1" applyAlignment="1">
      <alignment horizontal="center" vertical="center" wrapText="1"/>
    </xf>
    <xf numFmtId="4" fontId="7" fillId="0" borderId="17" xfId="13" applyNumberFormat="1" applyFont="1" applyBorder="1" applyAlignment="1">
      <alignment horizontal="center" vertical="center" wrapText="1"/>
    </xf>
    <xf numFmtId="0" fontId="5" fillId="4" borderId="5" xfId="13" applyFont="1" applyFill="1" applyBorder="1" applyAlignment="1">
      <alignment horizontal="center" vertical="center" wrapText="1"/>
    </xf>
    <xf numFmtId="4" fontId="5" fillId="4" borderId="17" xfId="13" applyNumberFormat="1" applyFont="1" applyFill="1" applyBorder="1" applyAlignment="1">
      <alignment horizontal="center" vertical="center" wrapText="1"/>
    </xf>
    <xf numFmtId="170" fontId="7" fillId="0" borderId="17" xfId="13" applyNumberFormat="1" applyFont="1" applyBorder="1" applyAlignment="1">
      <alignment horizontal="center" vertical="center" wrapText="1"/>
    </xf>
    <xf numFmtId="0" fontId="6" fillId="0" borderId="16" xfId="20" applyFont="1" applyBorder="1" applyAlignment="1">
      <alignment horizontal="center" vertical="center" wrapText="1"/>
    </xf>
    <xf numFmtId="0" fontId="6" fillId="0" borderId="18" xfId="13" applyFont="1" applyBorder="1" applyAlignment="1">
      <alignment horizontal="center" vertical="center"/>
    </xf>
    <xf numFmtId="0" fontId="5" fillId="0" borderId="19" xfId="13" applyFont="1" applyBorder="1" applyAlignment="1">
      <alignment horizontal="center" vertical="center" wrapText="1"/>
    </xf>
    <xf numFmtId="0" fontId="6" fillId="0" borderId="20" xfId="13" applyFont="1" applyBorder="1" applyAlignment="1">
      <alignment horizontal="center" vertical="center" wrapText="1"/>
    </xf>
    <xf numFmtId="0" fontId="6" fillId="0" borderId="20" xfId="13" applyFont="1" applyBorder="1" applyAlignment="1">
      <alignment vertical="center" wrapText="1"/>
    </xf>
    <xf numFmtId="0" fontId="5" fillId="0" borderId="20" xfId="13" applyFont="1" applyBorder="1" applyAlignment="1">
      <alignment horizontal="center" vertical="center" wrapText="1"/>
    </xf>
    <xf numFmtId="4" fontId="7" fillId="0" borderId="21" xfId="13" applyNumberFormat="1" applyFont="1" applyBorder="1" applyAlignment="1">
      <alignment horizontal="center" vertical="center" wrapText="1"/>
    </xf>
    <xf numFmtId="0" fontId="1" fillId="0" borderId="4" xfId="13" applyFont="1" applyBorder="1" applyAlignment="1">
      <alignment vertical="center"/>
    </xf>
    <xf numFmtId="0" fontId="38" fillId="0" borderId="6" xfId="13" applyBorder="1" applyAlignment="1">
      <alignment vertical="center"/>
    </xf>
    <xf numFmtId="0" fontId="4" fillId="0" borderId="0" xfId="7" applyFont="1" applyBorder="1" applyAlignment="1" applyProtection="1">
      <alignment vertical="center"/>
    </xf>
    <xf numFmtId="167" fontId="1" fillId="0" borderId="6" xfId="13" applyNumberFormat="1" applyFont="1" applyBorder="1" applyAlignment="1">
      <alignment vertical="center"/>
    </xf>
    <xf numFmtId="0" fontId="5" fillId="0" borderId="5" xfId="13" applyFont="1" applyBorder="1" applyAlignment="1">
      <alignment horizontal="justify" vertical="center" wrapText="1"/>
    </xf>
    <xf numFmtId="4" fontId="5" fillId="4" borderId="5" xfId="13" applyNumberFormat="1" applyFont="1" applyFill="1" applyBorder="1" applyAlignment="1">
      <alignment horizontal="center" vertical="center" wrapText="1"/>
    </xf>
    <xf numFmtId="0" fontId="7" fillId="0" borderId="5" xfId="13" applyFont="1" applyBorder="1" applyAlignment="1">
      <alignment horizontal="center" vertical="center" wrapText="1"/>
    </xf>
    <xf numFmtId="0" fontId="5" fillId="0" borderId="22" xfId="13" applyFont="1" applyBorder="1" applyAlignment="1">
      <alignment horizontal="center" vertical="center" wrapText="1"/>
    </xf>
    <xf numFmtId="0" fontId="6" fillId="0" borderId="22" xfId="13" applyFont="1" applyBorder="1" applyAlignment="1">
      <alignment horizontal="center" vertical="center" wrapText="1"/>
    </xf>
    <xf numFmtId="0" fontId="6" fillId="0" borderId="22" xfId="13" applyFont="1" applyBorder="1" applyAlignment="1">
      <alignment vertical="center" wrapText="1"/>
    </xf>
    <xf numFmtId="4" fontId="7" fillId="0" borderId="22" xfId="13" applyNumberFormat="1" applyFont="1" applyBorder="1" applyAlignment="1">
      <alignment horizontal="center" vertical="center" wrapText="1"/>
    </xf>
    <xf numFmtId="0" fontId="1" fillId="0" borderId="4" xfId="13" applyFont="1" applyBorder="1"/>
    <xf numFmtId="0" fontId="1" fillId="0" borderId="0" xfId="13" applyFont="1" applyBorder="1"/>
    <xf numFmtId="4" fontId="1" fillId="0" borderId="0" xfId="13" applyNumberFormat="1" applyFont="1" applyBorder="1"/>
    <xf numFmtId="0" fontId="38" fillId="0" borderId="6" xfId="13" applyBorder="1"/>
    <xf numFmtId="0" fontId="1" fillId="0" borderId="9" xfId="13" applyFont="1" applyBorder="1"/>
    <xf numFmtId="0" fontId="1" fillId="0" borderId="10" xfId="13" applyFont="1" applyBorder="1"/>
    <xf numFmtId="4" fontId="1" fillId="0" borderId="10" xfId="13" applyNumberFormat="1" applyFont="1" applyBorder="1"/>
    <xf numFmtId="0" fontId="1" fillId="0" borderId="0" xfId="18" applyFont="1" applyAlignment="1">
      <alignment horizontal="center" vertical="center"/>
    </xf>
    <xf numFmtId="0" fontId="2" fillId="0" borderId="0" xfId="18" applyFont="1" applyAlignment="1">
      <alignment horizontal="center" vertical="center"/>
    </xf>
    <xf numFmtId="0" fontId="1" fillId="0" borderId="0" xfId="4" applyFont="1" applyAlignment="1">
      <alignment horizontal="center" vertical="center"/>
    </xf>
    <xf numFmtId="0" fontId="2" fillId="0" borderId="0" xfId="4" applyFont="1" applyAlignment="1">
      <alignment horizontal="center" vertical="center"/>
    </xf>
    <xf numFmtId="0" fontId="38" fillId="0" borderId="0" xfId="18"/>
    <xf numFmtId="0" fontId="38" fillId="0" borderId="0" xfId="18" applyAlignment="1">
      <alignment horizontal="center" vertical="center"/>
    </xf>
    <xf numFmtId="4" fontId="38" fillId="0" borderId="0" xfId="18" applyNumberFormat="1"/>
    <xf numFmtId="0" fontId="3" fillId="4" borderId="16" xfId="18" applyFont="1" applyFill="1" applyBorder="1" applyAlignment="1">
      <alignment horizontal="center" vertical="center" wrapText="1"/>
    </xf>
    <xf numFmtId="0" fontId="3" fillId="4" borderId="5" xfId="18" applyFont="1" applyFill="1" applyBorder="1" applyAlignment="1">
      <alignment horizontal="center" vertical="center" wrapText="1"/>
    </xf>
    <xf numFmtId="0" fontId="3" fillId="4" borderId="5" xfId="18" applyFont="1" applyFill="1" applyBorder="1" applyAlignment="1">
      <alignment horizontal="justify" vertical="center" wrapText="1"/>
    </xf>
    <xf numFmtId="4" fontId="3" fillId="4" borderId="17" xfId="18" applyNumberFormat="1" applyFont="1" applyFill="1" applyBorder="1" applyAlignment="1">
      <alignment horizontal="center" vertical="center" wrapText="1"/>
    </xf>
    <xf numFmtId="0" fontId="5" fillId="0" borderId="16" xfId="18" applyFont="1" applyBorder="1" applyAlignment="1">
      <alignment horizontal="center" vertical="center" wrapText="1"/>
    </xf>
    <xf numFmtId="0" fontId="6" fillId="0" borderId="5" xfId="18" applyFont="1" applyBorder="1" applyAlignment="1">
      <alignment horizontal="center" vertical="center" wrapText="1"/>
    </xf>
    <xf numFmtId="4" fontId="7" fillId="0" borderId="17" xfId="18" applyNumberFormat="1" applyFont="1" applyBorder="1" applyAlignment="1">
      <alignment horizontal="center" vertical="center" wrapText="1"/>
    </xf>
    <xf numFmtId="0" fontId="5" fillId="4" borderId="16" xfId="18" applyFont="1" applyFill="1" applyBorder="1" applyAlignment="1">
      <alignment horizontal="center" vertical="center" wrapText="1"/>
    </xf>
    <xf numFmtId="0" fontId="5" fillId="4" borderId="5" xfId="18" applyFont="1" applyFill="1" applyBorder="1" applyAlignment="1">
      <alignment horizontal="center" vertical="center" wrapText="1"/>
    </xf>
    <xf numFmtId="4" fontId="5" fillId="4" borderId="17" xfId="18" applyNumberFormat="1" applyFont="1" applyFill="1" applyBorder="1" applyAlignment="1">
      <alignment horizontal="center" vertical="center" wrapText="1"/>
    </xf>
    <xf numFmtId="0" fontId="5" fillId="0" borderId="5" xfId="18" applyFont="1" applyBorder="1" applyAlignment="1">
      <alignment horizontal="center" vertical="center" wrapText="1"/>
    </xf>
    <xf numFmtId="0" fontId="6" fillId="0" borderId="5" xfId="18" applyFont="1" applyBorder="1" applyAlignment="1">
      <alignment horizontal="left" vertical="center" wrapText="1"/>
    </xf>
    <xf numFmtId="164" fontId="2" fillId="0" borderId="0" xfId="18" applyNumberFormat="1" applyFont="1" applyAlignment="1">
      <alignment horizontal="center" vertical="center"/>
    </xf>
    <xf numFmtId="0" fontId="5" fillId="0" borderId="5" xfId="18" applyFont="1" applyBorder="1" applyAlignment="1">
      <alignment vertical="center" wrapText="1"/>
    </xf>
    <xf numFmtId="0" fontId="6" fillId="0" borderId="5" xfId="4" applyFont="1" applyBorder="1" applyAlignment="1">
      <alignment horizontal="center" vertical="center" wrapText="1"/>
    </xf>
    <xf numFmtId="0" fontId="11" fillId="4" borderId="5" xfId="18" applyFont="1" applyFill="1" applyBorder="1" applyAlignment="1">
      <alignment horizontal="justify" vertical="center" wrapText="1"/>
    </xf>
    <xf numFmtId="0" fontId="6" fillId="0" borderId="16" xfId="21" applyFont="1" applyBorder="1" applyAlignment="1">
      <alignment horizontal="center" vertical="center" wrapText="1"/>
    </xf>
    <xf numFmtId="0" fontId="5" fillId="0" borderId="8" xfId="18" applyFont="1" applyBorder="1" applyAlignment="1">
      <alignment horizontal="center" vertical="center" wrapText="1"/>
    </xf>
    <xf numFmtId="0" fontId="6" fillId="0" borderId="0" xfId="18" applyFont="1" applyBorder="1" applyAlignment="1">
      <alignment vertical="center" wrapText="1"/>
    </xf>
    <xf numFmtId="0" fontId="6" fillId="0" borderId="5" xfId="10" applyFont="1" applyBorder="1" applyAlignment="1">
      <alignment horizontal="center" vertical="center"/>
    </xf>
    <xf numFmtId="0" fontId="5" fillId="0" borderId="16" xfId="4" applyFont="1" applyBorder="1" applyAlignment="1">
      <alignment horizontal="center" vertical="center" wrapText="1"/>
    </xf>
    <xf numFmtId="0" fontId="1" fillId="0" borderId="5" xfId="4" applyFont="1" applyBorder="1" applyAlignment="1">
      <alignment horizontal="center" vertical="center"/>
    </xf>
    <xf numFmtId="0" fontId="5" fillId="0" borderId="5" xfId="4" applyFont="1" applyBorder="1" applyAlignment="1">
      <alignment vertical="center" wrapText="1"/>
    </xf>
    <xf numFmtId="0" fontId="6" fillId="0" borderId="5" xfId="4" applyFont="1" applyBorder="1" applyAlignment="1">
      <alignment horizontal="center" vertical="center"/>
    </xf>
    <xf numFmtId="4" fontId="7" fillId="0" borderId="17" xfId="4" applyNumberFormat="1" applyFont="1" applyBorder="1" applyAlignment="1">
      <alignment horizontal="center" vertical="center" wrapText="1"/>
    </xf>
    <xf numFmtId="49" fontId="6" fillId="0" borderId="5" xfId="4" applyNumberFormat="1" applyFont="1" applyBorder="1" applyAlignment="1">
      <alignment horizontal="center" vertical="center" wrapText="1"/>
    </xf>
    <xf numFmtId="49" fontId="5" fillId="0" borderId="5" xfId="18" applyNumberFormat="1" applyFont="1" applyBorder="1" applyAlignment="1">
      <alignment horizontal="center" vertical="center" wrapText="1"/>
    </xf>
    <xf numFmtId="0" fontId="12" fillId="0" borderId="5" xfId="13" applyFont="1" applyBorder="1" applyAlignment="1">
      <alignment horizontal="center" vertical="center" wrapText="1"/>
    </xf>
    <xf numFmtId="0" fontId="12" fillId="0" borderId="5" xfId="13" applyFont="1" applyBorder="1" applyAlignment="1">
      <alignment vertical="center" wrapText="1"/>
    </xf>
    <xf numFmtId="0" fontId="5" fillId="0" borderId="5" xfId="18" applyFont="1" applyBorder="1" applyAlignment="1">
      <alignment horizontal="left" vertical="center" wrapText="1"/>
    </xf>
    <xf numFmtId="0" fontId="2" fillId="0" borderId="5" xfId="4" applyFont="1" applyBorder="1" applyAlignment="1">
      <alignment horizontal="center" vertical="center"/>
    </xf>
    <xf numFmtId="0" fontId="5" fillId="0" borderId="5" xfId="4" applyFont="1" applyBorder="1" applyAlignment="1">
      <alignment horizontal="left" vertical="center" wrapText="1"/>
    </xf>
    <xf numFmtId="0" fontId="5" fillId="0" borderId="5" xfId="4" applyFont="1" applyBorder="1" applyAlignment="1">
      <alignment horizontal="center" vertical="center" wrapText="1"/>
    </xf>
    <xf numFmtId="4" fontId="2" fillId="0" borderId="0" xfId="4" applyNumberFormat="1" applyFont="1" applyAlignment="1">
      <alignment horizontal="center" vertical="center"/>
    </xf>
    <xf numFmtId="0" fontId="6" fillId="0" borderId="16" xfId="18" applyFont="1" applyBorder="1" applyAlignment="1">
      <alignment horizontal="center" vertical="center" wrapText="1"/>
    </xf>
    <xf numFmtId="0" fontId="6" fillId="0" borderId="5" xfId="18" applyFont="1" applyBorder="1" applyAlignment="1">
      <alignment horizontal="left" wrapText="1"/>
    </xf>
    <xf numFmtId="0" fontId="6" fillId="0" borderId="5" xfId="4" applyFont="1" applyBorder="1" applyAlignment="1">
      <alignment vertical="center" wrapText="1"/>
    </xf>
    <xf numFmtId="0" fontId="3" fillId="4" borderId="16" xfId="4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3" fillId="4" borderId="5" xfId="4" applyFont="1" applyFill="1" applyBorder="1" applyAlignment="1">
      <alignment horizontal="justify" vertical="center" wrapText="1"/>
    </xf>
    <xf numFmtId="4" fontId="5" fillId="4" borderId="17" xfId="4" applyNumberFormat="1" applyFont="1" applyFill="1" applyBorder="1" applyAlignment="1">
      <alignment horizontal="center" vertical="center" wrapText="1"/>
    </xf>
    <xf numFmtId="0" fontId="10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left" vertical="center" wrapText="1"/>
    </xf>
    <xf numFmtId="4" fontId="1" fillId="0" borderId="0" xfId="4" applyNumberFormat="1" applyFont="1" applyAlignment="1">
      <alignment horizontal="center" vertical="center"/>
    </xf>
    <xf numFmtId="0" fontId="5" fillId="0" borderId="19" xfId="18" applyFont="1" applyBorder="1" applyAlignment="1">
      <alignment horizontal="center" vertical="center" wrapText="1"/>
    </xf>
    <xf numFmtId="0" fontId="6" fillId="0" borderId="20" xfId="18" applyFont="1" applyBorder="1" applyAlignment="1">
      <alignment horizontal="center" vertical="center" wrapText="1"/>
    </xf>
    <xf numFmtId="0" fontId="6" fillId="0" borderId="20" xfId="18" applyFont="1" applyBorder="1" applyAlignment="1">
      <alignment vertical="center" wrapText="1"/>
    </xf>
    <xf numFmtId="0" fontId="5" fillId="0" borderId="20" xfId="18" applyFont="1" applyBorder="1" applyAlignment="1">
      <alignment horizontal="center" vertical="center" wrapText="1"/>
    </xf>
    <xf numFmtId="4" fontId="7" fillId="0" borderId="21" xfId="18" applyNumberFormat="1" applyFont="1" applyBorder="1" applyAlignment="1">
      <alignment horizontal="center" vertical="center" wrapText="1"/>
    </xf>
    <xf numFmtId="0" fontId="0" fillId="0" borderId="0" xfId="29" applyFont="1" applyAlignment="1"/>
    <xf numFmtId="0" fontId="0" fillId="0" borderId="0" xfId="0" applyFont="1" applyAlignment="1"/>
    <xf numFmtId="2" fontId="6" fillId="0" borderId="0" xfId="0" applyNumberFormat="1" applyFont="1"/>
    <xf numFmtId="0" fontId="6" fillId="0" borderId="0" xfId="29" applyFont="1"/>
    <xf numFmtId="0" fontId="0" fillId="0" borderId="0" xfId="29" applyFont="1"/>
    <xf numFmtId="2" fontId="6" fillId="0" borderId="0" xfId="29" applyNumberFormat="1" applyFont="1"/>
    <xf numFmtId="2" fontId="6" fillId="0" borderId="0" xfId="29" applyNumberFormat="1" applyFont="1" applyAlignment="1">
      <alignment horizontal="center" vertical="center"/>
    </xf>
    <xf numFmtId="2" fontId="13" fillId="0" borderId="23" xfId="29" applyNumberFormat="1" applyFont="1" applyBorder="1" applyAlignment="1">
      <alignment horizontal="center" vertical="center" wrapText="1"/>
    </xf>
    <xf numFmtId="0" fontId="14" fillId="0" borderId="0" xfId="29" applyFont="1" applyBorder="1" applyAlignment="1">
      <alignment wrapText="1"/>
    </xf>
    <xf numFmtId="2" fontId="14" fillId="0" borderId="4" xfId="29" applyNumberFormat="1" applyFont="1" applyBorder="1" applyAlignment="1"/>
    <xf numFmtId="2" fontId="14" fillId="0" borderId="0" xfId="29" applyNumberFormat="1" applyFont="1" applyBorder="1" applyAlignment="1"/>
    <xf numFmtId="2" fontId="14" fillId="0" borderId="0" xfId="29" applyNumberFormat="1" applyFont="1" applyBorder="1" applyAlignment="1">
      <alignment wrapText="1"/>
    </xf>
    <xf numFmtId="2" fontId="14" fillId="0" borderId="4" xfId="29" applyNumberFormat="1" applyFont="1" applyBorder="1" applyAlignment="1">
      <alignment wrapText="1"/>
    </xf>
    <xf numFmtId="2" fontId="14" fillId="6" borderId="16" xfId="29" applyNumberFormat="1" applyFont="1" applyFill="1" applyBorder="1" applyAlignment="1">
      <alignment horizontal="center" vertical="center" wrapText="1"/>
    </xf>
    <xf numFmtId="2" fontId="14" fillId="6" borderId="5" xfId="29" applyNumberFormat="1" applyFont="1" applyFill="1" applyBorder="1" applyAlignment="1">
      <alignment horizontal="center" vertical="center" wrapText="1"/>
    </xf>
    <xf numFmtId="2" fontId="6" fillId="0" borderId="16" xfId="29" applyNumberFormat="1" applyFont="1" applyBorder="1" applyAlignment="1">
      <alignment horizontal="left" vertical="top" wrapText="1"/>
    </xf>
    <xf numFmtId="2" fontId="6" fillId="0" borderId="5" xfId="29" applyNumberFormat="1" applyFont="1" applyBorder="1" applyAlignment="1">
      <alignment horizontal="center" vertical="center" wrapText="1"/>
    </xf>
    <xf numFmtId="0" fontId="14" fillId="6" borderId="16" xfId="29" applyFont="1" applyFill="1" applyBorder="1" applyAlignment="1">
      <alignment wrapText="1"/>
    </xf>
    <xf numFmtId="0" fontId="14" fillId="6" borderId="5" xfId="29" applyFont="1" applyFill="1" applyBorder="1" applyAlignment="1">
      <alignment horizontal="center" wrapText="1"/>
    </xf>
    <xf numFmtId="0" fontId="14" fillId="6" borderId="5" xfId="29" applyFont="1" applyFill="1" applyBorder="1" applyAlignment="1">
      <alignment horizontal="right" wrapText="1"/>
    </xf>
    <xf numFmtId="0" fontId="6" fillId="0" borderId="16" xfId="29" applyFont="1" applyBorder="1" applyAlignment="1">
      <alignment horizontal="left" vertical="top" wrapText="1"/>
    </xf>
    <xf numFmtId="0" fontId="6" fillId="0" borderId="5" xfId="29" applyFont="1" applyBorder="1" applyAlignment="1">
      <alignment horizontal="center" vertical="top" wrapText="1"/>
    </xf>
    <xf numFmtId="0" fontId="6" fillId="0" borderId="5" xfId="29" applyFont="1" applyBorder="1" applyAlignment="1">
      <alignment horizontal="right" vertical="top" wrapText="1"/>
    </xf>
    <xf numFmtId="0" fontId="6" fillId="0" borderId="16" xfId="29" applyFont="1" applyBorder="1" applyAlignment="1">
      <alignment horizontal="left" vertical="center" wrapText="1"/>
    </xf>
    <xf numFmtId="0" fontId="6" fillId="0" borderId="5" xfId="29" applyFont="1" applyBorder="1" applyAlignment="1">
      <alignment horizontal="center" vertical="center" wrapText="1"/>
    </xf>
    <xf numFmtId="0" fontId="6" fillId="0" borderId="0" xfId="29" applyFont="1" applyBorder="1" applyAlignment="1"/>
    <xf numFmtId="170" fontId="6" fillId="0" borderId="5" xfId="29" applyNumberFormat="1" applyFont="1" applyBorder="1" applyAlignment="1">
      <alignment horizontal="right" wrapText="1"/>
    </xf>
    <xf numFmtId="170" fontId="14" fillId="3" borderId="5" xfId="29" applyNumberFormat="1" applyFont="1" applyFill="1" applyBorder="1" applyAlignment="1">
      <alignment horizontal="right" wrapText="1"/>
    </xf>
    <xf numFmtId="2" fontId="6" fillId="0" borderId="0" xfId="29" applyNumberFormat="1" applyFont="1" applyBorder="1" applyAlignment="1">
      <alignment horizontal="center" vertical="center"/>
    </xf>
    <xf numFmtId="0" fontId="14" fillId="0" borderId="4" xfId="0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14" fillId="6" borderId="16" xfId="0" applyFont="1" applyFill="1" applyBorder="1" applyAlignment="1">
      <alignment wrapText="1"/>
    </xf>
    <xf numFmtId="0" fontId="14" fillId="6" borderId="5" xfId="0" applyFont="1" applyFill="1" applyBorder="1" applyAlignment="1">
      <alignment horizontal="center" wrapText="1"/>
    </xf>
    <xf numFmtId="0" fontId="14" fillId="6" borderId="5" xfId="0" applyFont="1" applyFill="1" applyBorder="1" applyAlignment="1">
      <alignment horizontal="right" wrapText="1"/>
    </xf>
    <xf numFmtId="2" fontId="6" fillId="0" borderId="16" xfId="0" applyNumberFormat="1" applyFont="1" applyBorder="1" applyAlignment="1">
      <alignment horizontal="left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16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left" vertical="top"/>
    </xf>
    <xf numFmtId="0" fontId="0" fillId="0" borderId="3" xfId="29" applyFont="1" applyBorder="1" applyAlignment="1"/>
    <xf numFmtId="0" fontId="0" fillId="0" borderId="6" xfId="29" applyFont="1" applyBorder="1" applyAlignment="1"/>
    <xf numFmtId="2" fontId="6" fillId="0" borderId="6" xfId="29" applyNumberFormat="1" applyFont="1" applyBorder="1"/>
    <xf numFmtId="0" fontId="6" fillId="7" borderId="5" xfId="29" applyFont="1" applyFill="1" applyBorder="1" applyAlignment="1">
      <alignment horizontal="right" vertical="top" wrapText="1"/>
    </xf>
    <xf numFmtId="170" fontId="6" fillId="0" borderId="5" xfId="29" applyNumberFormat="1" applyFont="1" applyBorder="1" applyAlignment="1">
      <alignment horizontal="right" vertical="top" wrapText="1"/>
    </xf>
    <xf numFmtId="170" fontId="14" fillId="0" borderId="5" xfId="29" applyNumberFormat="1" applyFont="1" applyBorder="1" applyAlignment="1">
      <alignment horizontal="right" wrapText="1"/>
    </xf>
    <xf numFmtId="0" fontId="6" fillId="7" borderId="5" xfId="29" applyFont="1" applyFill="1" applyBorder="1" applyAlignment="1">
      <alignment horizontal="center" vertical="center" wrapText="1"/>
    </xf>
    <xf numFmtId="170" fontId="6" fillId="0" borderId="5" xfId="29" applyNumberFormat="1" applyFont="1" applyBorder="1" applyAlignment="1">
      <alignment horizontal="right" vertical="center" wrapText="1"/>
    </xf>
    <xf numFmtId="2" fontId="6" fillId="7" borderId="5" xfId="29" applyNumberFormat="1" applyFont="1" applyFill="1" applyBorder="1" applyAlignment="1">
      <alignment horizontal="center" vertical="center" wrapText="1"/>
    </xf>
    <xf numFmtId="2" fontId="6" fillId="0" borderId="11" xfId="29" applyNumberFormat="1" applyFont="1" applyBorder="1" applyAlignment="1">
      <alignment horizontal="center"/>
    </xf>
    <xf numFmtId="2" fontId="6" fillId="0" borderId="0" xfId="29" applyNumberFormat="1" applyFont="1" applyBorder="1" applyAlignment="1">
      <alignment horizontal="center"/>
    </xf>
    <xf numFmtId="0" fontId="0" fillId="0" borderId="3" xfId="0" applyFont="1" applyBorder="1" applyAlignment="1"/>
    <xf numFmtId="0" fontId="0" fillId="0" borderId="6" xfId="0" applyFont="1" applyBorder="1" applyAlignment="1"/>
    <xf numFmtId="0" fontId="6" fillId="7" borderId="5" xfId="0" applyFont="1" applyFill="1" applyBorder="1" applyAlignment="1">
      <alignment horizontal="center" vertical="top" wrapText="1"/>
    </xf>
    <xf numFmtId="170" fontId="6" fillId="0" borderId="5" xfId="0" applyNumberFormat="1" applyFont="1" applyBorder="1" applyAlignment="1">
      <alignment horizontal="right" vertical="top" wrapText="1"/>
    </xf>
    <xf numFmtId="170" fontId="14" fillId="0" borderId="5" xfId="0" applyNumberFormat="1" applyFont="1" applyBorder="1" applyAlignment="1">
      <alignment horizontal="right" wrapText="1"/>
    </xf>
    <xf numFmtId="0" fontId="6" fillId="7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170" fontId="6" fillId="0" borderId="5" xfId="0" applyNumberFormat="1" applyFont="1" applyBorder="1" applyAlignment="1">
      <alignment horizontal="right" vertical="center" wrapText="1"/>
    </xf>
    <xf numFmtId="0" fontId="6" fillId="0" borderId="0" xfId="0" applyFont="1" applyBorder="1" applyAlignment="1"/>
    <xf numFmtId="0" fontId="6" fillId="0" borderId="5" xfId="0" applyFont="1" applyBorder="1" applyAlignment="1">
      <alignment horizontal="right" vertical="top" wrapText="1"/>
    </xf>
    <xf numFmtId="170" fontId="6" fillId="0" borderId="5" xfId="0" applyNumberFormat="1" applyFont="1" applyBorder="1" applyAlignment="1">
      <alignment horizontal="right" wrapText="1"/>
    </xf>
    <xf numFmtId="170" fontId="14" fillId="3" borderId="5" xfId="0" applyNumberFormat="1" applyFont="1" applyFill="1" applyBorder="1" applyAlignment="1">
      <alignment horizontal="right" wrapText="1"/>
    </xf>
    <xf numFmtId="0" fontId="14" fillId="0" borderId="9" xfId="0" applyFont="1" applyBorder="1" applyAlignment="1">
      <alignment wrapText="1"/>
    </xf>
    <xf numFmtId="0" fontId="14" fillId="0" borderId="10" xfId="0" applyFont="1" applyBorder="1" applyAlignment="1">
      <alignment wrapText="1"/>
    </xf>
    <xf numFmtId="0" fontId="6" fillId="0" borderId="10" xfId="0" applyFont="1" applyBorder="1" applyAlignment="1">
      <alignment horizontal="right" vertical="top" wrapText="1"/>
    </xf>
    <xf numFmtId="170" fontId="14" fillId="0" borderId="10" xfId="0" applyNumberFormat="1" applyFont="1" applyBorder="1" applyAlignment="1">
      <alignment horizontal="right" wrapText="1"/>
    </xf>
    <xf numFmtId="0" fontId="6" fillId="0" borderId="10" xfId="0" applyFont="1" applyBorder="1" applyAlignment="1"/>
    <xf numFmtId="0" fontId="6" fillId="0" borderId="0" xfId="0" applyFont="1" applyBorder="1" applyAlignment="1">
      <alignment horizontal="right" vertical="top" wrapText="1"/>
    </xf>
    <xf numFmtId="170" fontId="14" fillId="0" borderId="0" xfId="0" applyNumberFormat="1" applyFont="1" applyBorder="1" applyAlignment="1">
      <alignment horizontal="right" wrapText="1"/>
    </xf>
    <xf numFmtId="0" fontId="0" fillId="0" borderId="11" xfId="0" applyFont="1" applyBorder="1" applyAlignment="1"/>
    <xf numFmtId="0" fontId="0" fillId="0" borderId="0" xfId="0" applyFont="1" applyBorder="1" applyAlignment="1"/>
    <xf numFmtId="2" fontId="14" fillId="0" borderId="4" xfId="0" applyNumberFormat="1" applyFont="1" applyBorder="1" applyAlignment="1"/>
    <xf numFmtId="2" fontId="14" fillId="0" borderId="0" xfId="0" applyNumberFormat="1" applyFont="1" applyBorder="1" applyAlignment="1"/>
    <xf numFmtId="2" fontId="14" fillId="0" borderId="0" xfId="0" applyNumberFormat="1" applyFont="1" applyBorder="1" applyAlignment="1">
      <alignment wrapText="1"/>
    </xf>
    <xf numFmtId="2" fontId="14" fillId="0" borderId="4" xfId="0" applyNumberFormat="1" applyFont="1" applyBorder="1" applyAlignment="1">
      <alignment wrapText="1"/>
    </xf>
    <xf numFmtId="2" fontId="14" fillId="6" borderId="16" xfId="0" applyNumberFormat="1" applyFont="1" applyFill="1" applyBorder="1" applyAlignment="1">
      <alignment horizontal="center" vertical="center" wrapText="1"/>
    </xf>
    <xf numFmtId="2" fontId="14" fillId="6" borderId="5" xfId="0" applyNumberFormat="1" applyFont="1" applyFill="1" applyBorder="1" applyAlignment="1">
      <alignment horizontal="center" vertical="center" wrapText="1"/>
    </xf>
    <xf numFmtId="2" fontId="6" fillId="0" borderId="5" xfId="0" applyNumberFormat="1" applyFont="1" applyBorder="1" applyAlignment="1">
      <alignment horizontal="center" vertical="center" wrapText="1"/>
    </xf>
    <xf numFmtId="2" fontId="6" fillId="0" borderId="16" xfId="0" applyNumberFormat="1" applyFont="1" applyBorder="1" applyAlignment="1">
      <alignment vertical="top" wrapText="1"/>
    </xf>
    <xf numFmtId="2" fontId="6" fillId="0" borderId="6" xfId="0" applyNumberFormat="1" applyFont="1" applyBorder="1"/>
    <xf numFmtId="168" fontId="6" fillId="0" borderId="5" xfId="0" applyNumberFormat="1" applyFont="1" applyBorder="1" applyAlignment="1">
      <alignment horizontal="center" vertical="top" wrapText="1"/>
    </xf>
    <xf numFmtId="0" fontId="14" fillId="0" borderId="16" xfId="0" applyFont="1" applyBorder="1" applyAlignment="1">
      <alignment horizontal="left" vertical="top" wrapText="1"/>
    </xf>
    <xf numFmtId="4" fontId="6" fillId="7" borderId="5" xfId="0" applyNumberFormat="1" applyFont="1" applyFill="1" applyBorder="1" applyAlignment="1">
      <alignment horizontal="center" vertical="center" wrapText="1"/>
    </xf>
    <xf numFmtId="0" fontId="14" fillId="0" borderId="1" xfId="28" applyFont="1" applyBorder="1" applyAlignment="1">
      <alignment vertical="center" wrapText="1"/>
    </xf>
    <xf numFmtId="0" fontId="14" fillId="0" borderId="2" xfId="28" applyFont="1" applyBorder="1" applyAlignment="1">
      <alignment vertical="center" wrapText="1"/>
    </xf>
    <xf numFmtId="0" fontId="14" fillId="0" borderId="0" xfId="28" applyFont="1" applyBorder="1" applyAlignment="1">
      <alignment wrapText="1"/>
    </xf>
    <xf numFmtId="2" fontId="14" fillId="0" borderId="4" xfId="28" applyNumberFormat="1" applyFont="1" applyBorder="1" applyAlignment="1">
      <alignment wrapText="1"/>
    </xf>
    <xf numFmtId="2" fontId="8" fillId="0" borderId="0" xfId="28" applyNumberFormat="1" applyFont="1" applyBorder="1"/>
    <xf numFmtId="2" fontId="8" fillId="0" borderId="0" xfId="28" applyNumberFormat="1" applyFont="1" applyBorder="1" applyAlignment="1">
      <alignment wrapText="1"/>
    </xf>
    <xf numFmtId="0" fontId="8" fillId="0" borderId="0" xfId="28" applyFont="1" applyBorder="1" applyAlignment="1">
      <alignment vertical="center" wrapText="1"/>
    </xf>
    <xf numFmtId="2" fontId="14" fillId="0" borderId="0" xfId="28" applyNumberFormat="1" applyFont="1" applyBorder="1" applyAlignment="1">
      <alignment wrapText="1"/>
    </xf>
    <xf numFmtId="2" fontId="14" fillId="6" borderId="16" xfId="28" applyNumberFormat="1" applyFont="1" applyFill="1" applyBorder="1" applyAlignment="1">
      <alignment horizontal="center" vertical="center" wrapText="1"/>
    </xf>
    <xf numFmtId="2" fontId="14" fillId="6" borderId="5" xfId="28" applyNumberFormat="1" applyFont="1" applyFill="1" applyBorder="1" applyAlignment="1">
      <alignment horizontal="center" vertical="center" wrapText="1"/>
    </xf>
    <xf numFmtId="2" fontId="14" fillId="0" borderId="0" xfId="28" applyNumberFormat="1" applyFont="1" applyBorder="1" applyAlignment="1">
      <alignment horizontal="left" vertical="center" wrapText="1"/>
    </xf>
    <xf numFmtId="2" fontId="15" fillId="0" borderId="16" xfId="17" applyNumberFormat="1" applyFont="1" applyBorder="1" applyAlignment="1">
      <alignment horizontal="left" vertical="center"/>
    </xf>
    <xf numFmtId="2" fontId="6" fillId="0" borderId="5" xfId="28" applyNumberFormat="1" applyFont="1" applyBorder="1" applyAlignment="1">
      <alignment horizontal="center" vertical="center" wrapText="1"/>
    </xf>
    <xf numFmtId="2" fontId="6" fillId="0" borderId="0" xfId="28" applyNumberFormat="1" applyFont="1" applyBorder="1" applyAlignment="1">
      <alignment horizontal="center" vertical="center" wrapText="1"/>
    </xf>
    <xf numFmtId="2" fontId="15" fillId="0" borderId="16" xfId="17" applyNumberFormat="1" applyFont="1" applyBorder="1" applyAlignment="1">
      <alignment horizontal="left" vertical="center" wrapText="1"/>
    </xf>
    <xf numFmtId="0" fontId="16" fillId="0" borderId="4" xfId="28" applyFont="1" applyBorder="1" applyAlignment="1">
      <alignment vertical="center"/>
    </xf>
    <xf numFmtId="1" fontId="6" fillId="0" borderId="0" xfId="28" applyNumberFormat="1" applyFont="1" applyBorder="1" applyAlignment="1">
      <alignment horizontal="center" vertical="top"/>
    </xf>
    <xf numFmtId="2" fontId="6" fillId="0" borderId="0" xfId="28" applyNumberFormat="1" applyFont="1" applyBorder="1" applyAlignment="1">
      <alignment horizontal="center" vertical="top" wrapText="1"/>
    </xf>
    <xf numFmtId="0" fontId="14" fillId="6" borderId="16" xfId="28" applyFont="1" applyFill="1" applyBorder="1" applyAlignment="1">
      <alignment vertical="center" wrapText="1"/>
    </xf>
    <xf numFmtId="0" fontId="14" fillId="6" borderId="5" xfId="28" applyFont="1" applyFill="1" applyBorder="1" applyAlignment="1">
      <alignment horizontal="center" vertical="center" wrapText="1"/>
    </xf>
    <xf numFmtId="0" fontId="14" fillId="6" borderId="5" xfId="28" applyFont="1" applyFill="1" applyBorder="1" applyAlignment="1">
      <alignment horizontal="right" vertical="center" wrapText="1"/>
    </xf>
    <xf numFmtId="0" fontId="6" fillId="7" borderId="16" xfId="16" applyFont="1" applyFill="1" applyBorder="1" applyAlignment="1">
      <alignment horizontal="left" vertical="center" wrapText="1"/>
    </xf>
    <xf numFmtId="0" fontId="6" fillId="0" borderId="5" xfId="28" applyFont="1" applyBorder="1" applyAlignment="1">
      <alignment horizontal="center" vertical="center" wrapText="1"/>
    </xf>
    <xf numFmtId="0" fontId="15" fillId="0" borderId="16" xfId="29" applyFont="1" applyBorder="1" applyAlignment="1">
      <alignment vertical="center" wrapText="1"/>
    </xf>
    <xf numFmtId="0" fontId="6" fillId="0" borderId="0" xfId="28" applyFont="1" applyBorder="1"/>
    <xf numFmtId="0" fontId="14" fillId="6" borderId="5" xfId="28" applyFont="1" applyFill="1" applyBorder="1" applyAlignment="1">
      <alignment horizontal="right" wrapText="1"/>
    </xf>
    <xf numFmtId="170" fontId="6" fillId="0" borderId="5" xfId="28" applyNumberFormat="1" applyFont="1" applyBorder="1" applyAlignment="1">
      <alignment horizontal="right" wrapText="1"/>
    </xf>
    <xf numFmtId="0" fontId="14" fillId="0" borderId="3" xfId="28" applyFont="1" applyBorder="1" applyAlignment="1">
      <alignment vertical="center" wrapText="1"/>
    </xf>
    <xf numFmtId="0" fontId="14" fillId="0" borderId="6" xfId="28" applyFont="1" applyBorder="1" applyAlignment="1">
      <alignment wrapText="1"/>
    </xf>
    <xf numFmtId="2" fontId="8" fillId="0" borderId="6" xfId="28" applyNumberFormat="1" applyFont="1" applyBorder="1" applyAlignment="1">
      <alignment wrapText="1"/>
    </xf>
    <xf numFmtId="2" fontId="14" fillId="0" borderId="6" xfId="28" applyNumberFormat="1" applyFont="1" applyBorder="1" applyAlignment="1">
      <alignment wrapText="1"/>
    </xf>
    <xf numFmtId="0" fontId="14" fillId="6" borderId="17" xfId="28" applyFont="1" applyFill="1" applyBorder="1" applyAlignment="1">
      <alignment horizontal="right" vertical="center" wrapText="1"/>
    </xf>
    <xf numFmtId="170" fontId="6" fillId="0" borderId="17" xfId="28" applyNumberFormat="1" applyFont="1" applyBorder="1" applyAlignment="1">
      <alignment horizontal="center" vertical="center" wrapText="1"/>
    </xf>
    <xf numFmtId="170" fontId="14" fillId="0" borderId="17" xfId="28" applyNumberFormat="1" applyFont="1" applyBorder="1" applyAlignment="1">
      <alignment horizontal="right" wrapText="1"/>
    </xf>
    <xf numFmtId="0" fontId="6" fillId="0" borderId="6" xfId="28" applyFont="1" applyBorder="1"/>
    <xf numFmtId="170" fontId="14" fillId="0" borderId="20" xfId="28" applyNumberFormat="1" applyFont="1" applyBorder="1" applyAlignment="1">
      <alignment horizontal="right" wrapText="1"/>
    </xf>
    <xf numFmtId="0" fontId="6" fillId="0" borderId="10" xfId="28" applyFont="1" applyBorder="1"/>
    <xf numFmtId="2" fontId="6" fillId="0" borderId="5" xfId="29" applyNumberFormat="1" applyFont="1" applyBorder="1" applyAlignment="1">
      <alignment horizontal="center" vertical="top" wrapText="1"/>
    </xf>
    <xf numFmtId="2" fontId="6" fillId="0" borderId="5" xfId="0" applyNumberFormat="1" applyFont="1" applyBorder="1" applyAlignment="1">
      <alignment horizontal="center" vertical="top" wrapText="1"/>
    </xf>
    <xf numFmtId="0" fontId="6" fillId="0" borderId="11" xfId="28" applyFont="1" applyBorder="1"/>
    <xf numFmtId="0" fontId="6" fillId="7" borderId="5" xfId="0" applyFont="1" applyFill="1" applyBorder="1" applyAlignment="1">
      <alignment horizontal="right" vertical="top" wrapText="1"/>
    </xf>
    <xf numFmtId="0" fontId="6" fillId="0" borderId="16" xfId="0" applyFont="1" applyBorder="1" applyAlignment="1">
      <alignment horizontal="left" vertical="center" wrapText="1"/>
    </xf>
    <xf numFmtId="2" fontId="6" fillId="0" borderId="0" xfId="0" applyNumberFormat="1" applyFont="1" applyBorder="1" applyAlignment="1">
      <alignment horizontal="center" vertical="center"/>
    </xf>
    <xf numFmtId="0" fontId="16" fillId="0" borderId="16" xfId="0" applyFont="1" applyBorder="1" applyAlignment="1">
      <alignment vertical="center"/>
    </xf>
    <xf numFmtId="0" fontId="6" fillId="0" borderId="26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center" vertical="top" wrapText="1"/>
    </xf>
    <xf numFmtId="0" fontId="6" fillId="0" borderId="27" xfId="0" applyFont="1" applyBorder="1" applyAlignment="1">
      <alignment horizontal="right" vertical="top" wrapText="1"/>
    </xf>
    <xf numFmtId="2" fontId="6" fillId="0" borderId="9" xfId="0" applyNumberFormat="1" applyFont="1" applyBorder="1"/>
    <xf numFmtId="2" fontId="6" fillId="0" borderId="10" xfId="0" applyNumberFormat="1" applyFont="1" applyBorder="1"/>
    <xf numFmtId="2" fontId="6" fillId="0" borderId="11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2" fontId="6" fillId="0" borderId="0" xfId="29" applyNumberFormat="1" applyFont="1" applyAlignment="1">
      <alignment horizontal="center"/>
    </xf>
    <xf numFmtId="2" fontId="6" fillId="0" borderId="27" xfId="0" applyNumberFormat="1" applyFont="1" applyBorder="1" applyAlignment="1">
      <alignment horizontal="right" vertical="top" wrapText="1"/>
    </xf>
    <xf numFmtId="170" fontId="14" fillId="0" borderId="8" xfId="0" applyNumberFormat="1" applyFont="1" applyBorder="1" applyAlignment="1">
      <alignment horizontal="right" wrapText="1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/>
    <xf numFmtId="2" fontId="6" fillId="0" borderId="0" xfId="0" applyNumberFormat="1" applyFont="1" applyBorder="1" applyAlignment="1">
      <alignment horizontal="right" vertical="top" wrapText="1"/>
    </xf>
    <xf numFmtId="0" fontId="0" fillId="0" borderId="0" xfId="0" applyFont="1" applyAlignment="1">
      <alignment horizontal="right"/>
    </xf>
    <xf numFmtId="2" fontId="6" fillId="0" borderId="4" xfId="0" applyNumberFormat="1" applyFont="1" applyBorder="1" applyAlignment="1">
      <alignment horizontal="left" vertical="top" wrapText="1"/>
    </xf>
    <xf numFmtId="2" fontId="6" fillId="0" borderId="0" xfId="0" applyNumberFormat="1" applyFont="1" applyBorder="1" applyAlignment="1">
      <alignment horizontal="center" vertical="top"/>
    </xf>
    <xf numFmtId="2" fontId="6" fillId="0" borderId="0" xfId="0" applyNumberFormat="1" applyFont="1" applyBorder="1" applyAlignment="1">
      <alignment horizontal="center" vertical="top" wrapText="1"/>
    </xf>
    <xf numFmtId="2" fontId="6" fillId="0" borderId="5" xfId="0" applyNumberFormat="1" applyFont="1" applyBorder="1" applyAlignment="1">
      <alignment horizontal="right" vertical="top" wrapText="1"/>
    </xf>
    <xf numFmtId="2" fontId="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2" fontId="5" fillId="0" borderId="5" xfId="0" applyNumberFormat="1" applyFont="1" applyBorder="1" applyAlignment="1">
      <alignment horizontal="right" vertical="top" wrapText="1"/>
    </xf>
    <xf numFmtId="2" fontId="6" fillId="0" borderId="26" xfId="0" applyNumberFormat="1" applyFont="1" applyBorder="1" applyAlignment="1">
      <alignment horizontal="left" vertical="top" wrapText="1"/>
    </xf>
    <xf numFmtId="2" fontId="6" fillId="0" borderId="27" xfId="0" applyNumberFormat="1" applyFont="1" applyBorder="1" applyAlignment="1">
      <alignment horizontal="center" vertical="top" wrapText="1"/>
    </xf>
    <xf numFmtId="2" fontId="5" fillId="0" borderId="27" xfId="0" applyNumberFormat="1" applyFont="1" applyBorder="1" applyAlignment="1">
      <alignment horizontal="right" vertical="top" wrapText="1"/>
    </xf>
    <xf numFmtId="0" fontId="18" fillId="0" borderId="0" xfId="3" applyBorder="1" applyAlignment="1" applyProtection="1"/>
    <xf numFmtId="2" fontId="19" fillId="0" borderId="4" xfId="0" applyNumberFormat="1" applyFont="1" applyBorder="1" applyAlignment="1"/>
    <xf numFmtId="0" fontId="20" fillId="0" borderId="16" xfId="0" applyFont="1" applyBorder="1" applyAlignment="1">
      <alignment vertical="center"/>
    </xf>
    <xf numFmtId="2" fontId="21" fillId="0" borderId="5" xfId="0" applyNumberFormat="1" applyFont="1" applyBorder="1" applyAlignment="1">
      <alignment horizontal="center" vertical="top" wrapText="1"/>
    </xf>
    <xf numFmtId="0" fontId="0" fillId="0" borderId="0" xfId="23" applyFont="1" applyAlignment="1">
      <alignment horizontal="center" vertical="center"/>
    </xf>
    <xf numFmtId="0" fontId="4" fillId="0" borderId="0" xfId="18" applyFont="1" applyBorder="1" applyAlignment="1">
      <alignment vertical="center"/>
    </xf>
    <xf numFmtId="0" fontId="0" fillId="0" borderId="0" xfId="23" applyFont="1" applyAlignment="1"/>
    <xf numFmtId="0" fontId="38" fillId="0" borderId="0" xfId="13" applyAlignment="1"/>
    <xf numFmtId="167" fontId="38" fillId="0" borderId="0" xfId="13" applyNumberFormat="1" applyAlignment="1">
      <alignment horizontal="center" vertical="center"/>
    </xf>
    <xf numFmtId="0" fontId="6" fillId="7" borderId="0" xfId="13" applyFont="1" applyFill="1" applyBorder="1" applyAlignment="1">
      <alignment horizontal="center" vertical="center"/>
    </xf>
    <xf numFmtId="0" fontId="6" fillId="7" borderId="0" xfId="13" applyFont="1" applyFill="1" applyBorder="1" applyAlignment="1">
      <alignment horizontal="center"/>
    </xf>
    <xf numFmtId="0" fontId="14" fillId="7" borderId="31" xfId="13" applyFont="1" applyFill="1" applyBorder="1" applyAlignment="1">
      <alignment horizontal="left" vertical="center" wrapText="1"/>
    </xf>
    <xf numFmtId="0" fontId="14" fillId="7" borderId="16" xfId="13" applyFont="1" applyFill="1" applyBorder="1" applyAlignment="1">
      <alignment horizontal="left" vertical="center" wrapText="1"/>
    </xf>
    <xf numFmtId="0" fontId="0" fillId="7" borderId="28" xfId="13" applyFont="1" applyFill="1" applyBorder="1" applyAlignment="1">
      <alignment horizontal="center"/>
    </xf>
    <xf numFmtId="0" fontId="0" fillId="7" borderId="33" xfId="13" applyFont="1" applyFill="1" applyBorder="1" applyAlignment="1">
      <alignment horizontal="center"/>
    </xf>
    <xf numFmtId="0" fontId="0" fillId="7" borderId="0" xfId="13" applyFont="1" applyFill="1" applyBorder="1" applyAlignment="1">
      <alignment horizontal="center"/>
    </xf>
    <xf numFmtId="0" fontId="3" fillId="8" borderId="5" xfId="13" applyFont="1" applyFill="1" applyBorder="1" applyAlignment="1">
      <alignment horizontal="center" vertical="center" wrapText="1"/>
    </xf>
    <xf numFmtId="167" fontId="3" fillId="8" borderId="5" xfId="13" applyNumberFormat="1" applyFont="1" applyFill="1" applyBorder="1" applyAlignment="1">
      <alignment horizontal="center" vertical="center" wrapText="1"/>
    </xf>
    <xf numFmtId="167" fontId="14" fillId="0" borderId="5" xfId="13" applyNumberFormat="1" applyFont="1" applyBorder="1" applyAlignment="1">
      <alignment horizontal="center" vertical="center" wrapText="1"/>
    </xf>
    <xf numFmtId="167" fontId="6" fillId="0" borderId="5" xfId="13" applyNumberFormat="1" applyFont="1" applyBorder="1" applyAlignment="1">
      <alignment horizontal="center" vertical="center" wrapText="1"/>
    </xf>
    <xf numFmtId="9" fontId="6" fillId="0" borderId="5" xfId="13" applyNumberFormat="1" applyFont="1" applyBorder="1" applyAlignment="1">
      <alignment horizontal="center" vertical="center" wrapText="1"/>
    </xf>
    <xf numFmtId="0" fontId="3" fillId="8" borderId="5" xfId="13" applyFont="1" applyFill="1" applyBorder="1" applyAlignment="1">
      <alignment horizontal="left" vertical="center"/>
    </xf>
    <xf numFmtId="10" fontId="3" fillId="8" borderId="5" xfId="13" applyNumberFormat="1" applyFont="1" applyFill="1" applyBorder="1" applyAlignment="1">
      <alignment horizontal="center" vertical="center" wrapText="1"/>
    </xf>
    <xf numFmtId="167" fontId="6" fillId="8" borderId="5" xfId="13" applyNumberFormat="1" applyFont="1" applyFill="1" applyBorder="1" applyAlignment="1">
      <alignment horizontal="center" vertical="center" wrapText="1"/>
    </xf>
    <xf numFmtId="10" fontId="38" fillId="0" borderId="5" xfId="30" applyNumberFormat="1" applyBorder="1" applyAlignment="1" applyProtection="1">
      <alignment horizontal="center" vertical="center"/>
    </xf>
    <xf numFmtId="10" fontId="38" fillId="0" borderId="27" xfId="30" applyNumberFormat="1" applyBorder="1" applyAlignment="1" applyProtection="1">
      <alignment horizontal="center" vertical="center"/>
    </xf>
    <xf numFmtId="0" fontId="4" fillId="0" borderId="0" xfId="13" applyFont="1" applyAlignment="1"/>
    <xf numFmtId="0" fontId="22" fillId="0" borderId="4" xfId="5" applyFont="1" applyBorder="1"/>
    <xf numFmtId="0" fontId="23" fillId="0" borderId="0" xfId="18" applyFont="1" applyBorder="1" applyAlignment="1">
      <alignment vertical="center"/>
    </xf>
    <xf numFmtId="0" fontId="23" fillId="0" borderId="0" xfId="13" applyFont="1" applyBorder="1" applyAlignment="1"/>
    <xf numFmtId="4" fontId="23" fillId="0" borderId="0" xfId="18" applyNumberFormat="1" applyFont="1" applyBorder="1" applyAlignment="1">
      <alignment vertical="center"/>
    </xf>
    <xf numFmtId="0" fontId="22" fillId="0" borderId="0" xfId="5" applyFont="1" applyBorder="1"/>
    <xf numFmtId="164" fontId="23" fillId="0" borderId="0" xfId="31" applyFont="1" applyBorder="1" applyAlignment="1" applyProtection="1">
      <alignment vertical="center"/>
    </xf>
    <xf numFmtId="0" fontId="0" fillId="0" borderId="9" xfId="23" applyFont="1" applyBorder="1" applyAlignment="1"/>
    <xf numFmtId="0" fontId="10" fillId="0" borderId="10" xfId="23" applyFont="1" applyBorder="1" applyAlignment="1"/>
    <xf numFmtId="0" fontId="38" fillId="0" borderId="0" xfId="13" applyBorder="1"/>
    <xf numFmtId="0" fontId="24" fillId="8" borderId="5" xfId="13" applyFont="1" applyFill="1" applyBorder="1" applyAlignment="1">
      <alignment horizontal="center" vertical="center" wrapText="1"/>
    </xf>
    <xf numFmtId="0" fontId="24" fillId="8" borderId="17" xfId="13" applyFont="1" applyFill="1" applyBorder="1" applyAlignment="1">
      <alignment horizontal="center" vertical="center" wrapText="1"/>
    </xf>
    <xf numFmtId="0" fontId="3" fillId="8" borderId="17" xfId="13" applyFont="1" applyFill="1" applyBorder="1" applyAlignment="1">
      <alignment horizontal="center" vertical="center" wrapText="1"/>
    </xf>
    <xf numFmtId="0" fontId="3" fillId="0" borderId="5" xfId="13" applyFont="1" applyBorder="1" applyAlignment="1">
      <alignment horizontal="center" vertical="center" wrapText="1"/>
    </xf>
    <xf numFmtId="0" fontId="3" fillId="0" borderId="17" xfId="13" applyFont="1" applyBorder="1" applyAlignment="1">
      <alignment horizontal="center" vertical="center" wrapText="1"/>
    </xf>
    <xf numFmtId="167" fontId="6" fillId="0" borderId="5" xfId="13" applyNumberFormat="1" applyFont="1" applyBorder="1" applyAlignment="1">
      <alignment vertical="center" wrapText="1"/>
    </xf>
    <xf numFmtId="167" fontId="6" fillId="0" borderId="17" xfId="13" applyNumberFormat="1" applyFont="1" applyBorder="1" applyAlignment="1">
      <alignment vertical="center" wrapText="1"/>
    </xf>
    <xf numFmtId="0" fontId="38" fillId="0" borderId="5" xfId="13" applyBorder="1" applyAlignment="1">
      <alignment vertical="center"/>
    </xf>
    <xf numFmtId="0" fontId="38" fillId="0" borderId="17" xfId="13" applyBorder="1" applyAlignment="1">
      <alignment vertical="center"/>
    </xf>
    <xf numFmtId="10" fontId="38" fillId="0" borderId="7" xfId="30" applyNumberFormat="1" applyBorder="1" applyAlignment="1" applyProtection="1">
      <alignment horizontal="center" vertical="center"/>
    </xf>
    <xf numFmtId="167" fontId="14" fillId="8" borderId="7" xfId="13" applyNumberFormat="1" applyFont="1" applyFill="1" applyBorder="1" applyAlignment="1">
      <alignment horizontal="center" vertical="center" wrapText="1"/>
    </xf>
    <xf numFmtId="10" fontId="25" fillId="0" borderId="35" xfId="30" applyNumberFormat="1" applyFont="1" applyBorder="1" applyAlignment="1" applyProtection="1">
      <alignment horizontal="center" vertical="center"/>
    </xf>
    <xf numFmtId="164" fontId="23" fillId="0" borderId="0" xfId="31" applyFont="1" applyBorder="1" applyAlignment="1" applyProtection="1">
      <alignment horizontal="center" vertical="center"/>
    </xf>
    <xf numFmtId="2" fontId="26" fillId="0" borderId="0" xfId="18" applyNumberFormat="1" applyFont="1" applyBorder="1" applyAlignment="1">
      <alignment horizontal="center" vertical="center"/>
    </xf>
    <xf numFmtId="167" fontId="6" fillId="0" borderId="0" xfId="13" applyNumberFormat="1" applyFont="1" applyBorder="1" applyAlignment="1">
      <alignment vertical="center" wrapText="1"/>
    </xf>
    <xf numFmtId="167" fontId="6" fillId="0" borderId="6" xfId="13" applyNumberFormat="1" applyFont="1" applyBorder="1" applyAlignment="1">
      <alignment vertical="center" wrapText="1"/>
    </xf>
    <xf numFmtId="0" fontId="0" fillId="0" borderId="10" xfId="23" applyFont="1" applyBorder="1" applyAlignment="1"/>
    <xf numFmtId="167" fontId="6" fillId="0" borderId="10" xfId="13" applyNumberFormat="1" applyFont="1" applyBorder="1" applyAlignment="1">
      <alignment vertical="center" wrapText="1"/>
    </xf>
    <xf numFmtId="167" fontId="6" fillId="0" borderId="11" xfId="13" applyNumberFormat="1" applyFont="1" applyBorder="1" applyAlignment="1">
      <alignment vertical="center" wrapText="1"/>
    </xf>
    <xf numFmtId="0" fontId="4" fillId="0" borderId="0" xfId="18" applyFont="1" applyAlignment="1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13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/>
    <xf numFmtId="0" fontId="15" fillId="0" borderId="0" xfId="13" applyFont="1"/>
    <xf numFmtId="4" fontId="6" fillId="0" borderId="0" xfId="13" applyNumberFormat="1" applyFont="1"/>
    <xf numFmtId="172" fontId="6" fillId="0" borderId="0" xfId="13" applyNumberFormat="1" applyFont="1" applyAlignment="1">
      <alignment horizontal="center"/>
    </xf>
    <xf numFmtId="172" fontId="14" fillId="0" borderId="0" xfId="13" applyNumberFormat="1" applyFont="1" applyAlignment="1">
      <alignment horizontal="center"/>
    </xf>
    <xf numFmtId="0" fontId="8" fillId="0" borderId="0" xfId="13" applyFont="1"/>
    <xf numFmtId="172" fontId="14" fillId="0" borderId="0" xfId="13" applyNumberFormat="1" applyFont="1"/>
    <xf numFmtId="2" fontId="14" fillId="0" borderId="0" xfId="13" applyNumberFormat="1" applyFont="1"/>
    <xf numFmtId="0" fontId="1" fillId="0" borderId="0" xfId="0" applyFont="1"/>
    <xf numFmtId="0" fontId="3" fillId="0" borderId="36" xfId="0" applyFont="1" applyBorder="1" applyAlignment="1">
      <alignment horizontal="center" vertical="center" wrapText="1"/>
    </xf>
    <xf numFmtId="172" fontId="3" fillId="0" borderId="36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172" fontId="3" fillId="0" borderId="38" xfId="0" applyNumberFormat="1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 wrapText="1"/>
    </xf>
    <xf numFmtId="172" fontId="3" fillId="0" borderId="39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9" borderId="16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4" fontId="3" fillId="9" borderId="5" xfId="0" applyNumberFormat="1" applyFont="1" applyFill="1" applyBorder="1" applyAlignment="1">
      <alignment horizontal="center" vertical="center" wrapText="1"/>
    </xf>
    <xf numFmtId="172" fontId="3" fillId="9" borderId="5" xfId="0" applyNumberFormat="1" applyFont="1" applyFill="1" applyBorder="1" applyAlignment="1">
      <alignment horizontal="center" vertical="center" wrapText="1"/>
    </xf>
    <xf numFmtId="0" fontId="3" fillId="9" borderId="16" xfId="13" applyFont="1" applyFill="1" applyBorder="1" applyAlignment="1">
      <alignment horizontal="center" vertical="center" wrapText="1"/>
    </xf>
    <xf numFmtId="0" fontId="3" fillId="9" borderId="5" xfId="13" applyFont="1" applyFill="1" applyBorder="1" applyAlignment="1">
      <alignment horizontal="center" vertical="center" wrapText="1"/>
    </xf>
    <xf numFmtId="0" fontId="5" fillId="9" borderId="5" xfId="13" applyFont="1" applyFill="1" applyBorder="1" applyAlignment="1">
      <alignment horizontal="center" vertical="center" wrapText="1"/>
    </xf>
    <xf numFmtId="0" fontId="3" fillId="9" borderId="5" xfId="13" applyFont="1" applyFill="1" applyBorder="1" applyAlignment="1">
      <alignment horizontal="justify" vertical="center" wrapText="1"/>
    </xf>
    <xf numFmtId="0" fontId="3" fillId="9" borderId="5" xfId="13" applyFont="1" applyFill="1" applyBorder="1" applyAlignment="1">
      <alignment vertical="center" wrapText="1"/>
    </xf>
    <xf numFmtId="172" fontId="3" fillId="9" borderId="5" xfId="13" applyNumberFormat="1" applyFont="1" applyFill="1" applyBorder="1" applyAlignment="1">
      <alignment horizontal="center" vertical="center" wrapText="1"/>
    </xf>
    <xf numFmtId="4" fontId="3" fillId="9" borderId="5" xfId="13" applyNumberFormat="1" applyFont="1" applyFill="1" applyBorder="1" applyAlignment="1">
      <alignment horizontal="center" vertical="center" wrapText="1"/>
    </xf>
    <xf numFmtId="0" fontId="5" fillId="0" borderId="16" xfId="13" applyFont="1" applyBorder="1" applyAlignment="1">
      <alignment horizontal="center" vertical="center"/>
    </xf>
    <xf numFmtId="4" fontId="5" fillId="0" borderId="5" xfId="13" applyNumberFormat="1" applyFont="1" applyBorder="1" applyAlignment="1">
      <alignment horizontal="center" vertical="center" wrapText="1"/>
    </xf>
    <xf numFmtId="172" fontId="5" fillId="0" borderId="5" xfId="13" applyNumberFormat="1" applyFont="1" applyBorder="1" applyAlignment="1">
      <alignment horizontal="center" vertical="center"/>
    </xf>
    <xf numFmtId="0" fontId="12" fillId="0" borderId="5" xfId="13" applyFont="1" applyBorder="1" applyAlignment="1">
      <alignment horizontal="left" vertical="center" wrapText="1"/>
    </xf>
    <xf numFmtId="4" fontId="5" fillId="9" borderId="5" xfId="13" applyNumberFormat="1" applyFont="1" applyFill="1" applyBorder="1" applyAlignment="1">
      <alignment horizontal="center" vertical="center" wrapText="1"/>
    </xf>
    <xf numFmtId="172" fontId="5" fillId="9" borderId="5" xfId="13" applyNumberFormat="1" applyFont="1" applyFill="1" applyBorder="1" applyAlignment="1">
      <alignment horizontal="center" vertical="center" wrapText="1"/>
    </xf>
    <xf numFmtId="170" fontId="5" fillId="0" borderId="5" xfId="13" applyNumberFormat="1" applyFont="1" applyBorder="1" applyAlignment="1">
      <alignment horizontal="center" vertical="center" wrapText="1"/>
    </xf>
    <xf numFmtId="0" fontId="5" fillId="9" borderId="5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justify" vertical="center" wrapText="1"/>
    </xf>
    <xf numFmtId="4" fontId="5" fillId="9" borderId="5" xfId="0" applyNumberFormat="1" applyFont="1" applyFill="1" applyBorder="1" applyAlignment="1">
      <alignment horizontal="center" vertical="center" wrapText="1"/>
    </xf>
    <xf numFmtId="172" fontId="5" fillId="9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4" fontId="5" fillId="0" borderId="5" xfId="0" applyNumberFormat="1" applyFont="1" applyBorder="1" applyAlignment="1">
      <alignment horizontal="center" vertical="center" wrapText="1"/>
    </xf>
    <xf numFmtId="172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5" fillId="0" borderId="0" xfId="0" applyFont="1"/>
    <xf numFmtId="172" fontId="14" fillId="0" borderId="0" xfId="0" applyNumberFormat="1" applyFont="1"/>
    <xf numFmtId="2" fontId="14" fillId="0" borderId="0" xfId="0" applyNumberFormat="1" applyFont="1"/>
    <xf numFmtId="172" fontId="5" fillId="0" borderId="41" xfId="0" applyNumberFormat="1" applyFont="1" applyBorder="1" applyAlignment="1">
      <alignment horizontal="center" vertical="center"/>
    </xf>
    <xf numFmtId="14" fontId="5" fillId="0" borderId="42" xfId="0" applyNumberFormat="1" applyFont="1" applyBorder="1" applyAlignment="1">
      <alignment horizontal="center" vertical="center"/>
    </xf>
    <xf numFmtId="10" fontId="5" fillId="0" borderId="43" xfId="2" applyNumberFormat="1" applyFont="1" applyBorder="1" applyAlignment="1" applyProtection="1">
      <alignment horizontal="center" vertical="center"/>
    </xf>
    <xf numFmtId="0" fontId="0" fillId="0" borderId="0" xfId="0" applyFont="1" applyAlignment="1">
      <alignment vertical="center"/>
    </xf>
    <xf numFmtId="172" fontId="3" fillId="9" borderId="17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172" fontId="3" fillId="9" borderId="17" xfId="13" applyNumberFormat="1" applyFont="1" applyFill="1" applyBorder="1" applyAlignment="1">
      <alignment horizontal="center" vertical="center" wrapText="1"/>
    </xf>
    <xf numFmtId="172" fontId="9" fillId="0" borderId="0" xfId="11" applyNumberFormat="1" applyFont="1" applyBorder="1" applyAlignment="1" applyProtection="1">
      <alignment horizontal="center" vertical="center"/>
    </xf>
    <xf numFmtId="172" fontId="3" fillId="0" borderId="0" xfId="11" applyNumberFormat="1" applyFont="1" applyBorder="1" applyAlignment="1" applyProtection="1">
      <alignment horizontal="center" vertical="center"/>
    </xf>
    <xf numFmtId="2" fontId="3" fillId="0" borderId="0" xfId="11" applyNumberFormat="1" applyFont="1" applyBorder="1" applyAlignment="1" applyProtection="1">
      <alignment horizontal="center" vertical="center"/>
    </xf>
    <xf numFmtId="172" fontId="3" fillId="0" borderId="0" xfId="13" applyNumberFormat="1" applyFont="1" applyAlignment="1">
      <alignment horizontal="center" vertical="center"/>
    </xf>
    <xf numFmtId="2" fontId="3" fillId="0" borderId="0" xfId="13" applyNumberFormat="1" applyFont="1" applyAlignment="1">
      <alignment horizontal="center" vertical="center"/>
    </xf>
    <xf numFmtId="172" fontId="5" fillId="0" borderId="17" xfId="13" applyNumberFormat="1" applyFont="1" applyBorder="1" applyAlignment="1">
      <alignment horizontal="center" vertical="center"/>
    </xf>
    <xf numFmtId="0" fontId="31" fillId="0" borderId="0" xfId="13" applyFont="1" applyAlignment="1">
      <alignment horizontal="center" vertical="center"/>
    </xf>
    <xf numFmtId="172" fontId="5" fillId="9" borderId="17" xfId="13" applyNumberFormat="1" applyFont="1" applyFill="1" applyBorder="1" applyAlignment="1">
      <alignment horizontal="center" vertical="center" wrapText="1"/>
    </xf>
    <xf numFmtId="0" fontId="1" fillId="0" borderId="0" xfId="13" applyFont="1" applyAlignment="1">
      <alignment horizontal="center"/>
    </xf>
    <xf numFmtId="172" fontId="5" fillId="9" borderId="17" xfId="0" applyNumberFormat="1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172" fontId="3" fillId="0" borderId="0" xfId="0" applyNumberFormat="1" applyFont="1" applyAlignment="1">
      <alignment horizontal="center" vertical="center"/>
    </xf>
    <xf numFmtId="172" fontId="5" fillId="0" borderId="17" xfId="0" applyNumberFormat="1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164" fontId="32" fillId="0" borderId="0" xfId="13" applyNumberFormat="1" applyFont="1" applyAlignment="1">
      <alignment horizontal="center" vertical="center"/>
    </xf>
    <xf numFmtId="0" fontId="33" fillId="0" borderId="5" xfId="13" applyFont="1" applyBorder="1" applyAlignment="1">
      <alignment vertical="center" wrapText="1"/>
    </xf>
    <xf numFmtId="0" fontId="31" fillId="0" borderId="5" xfId="13" applyFont="1" applyBorder="1" applyAlignment="1">
      <alignment horizontal="center" vertical="center"/>
    </xf>
    <xf numFmtId="0" fontId="32" fillId="0" borderId="5" xfId="13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 wrapText="1"/>
    </xf>
    <xf numFmtId="172" fontId="34" fillId="0" borderId="0" xfId="13" applyNumberFormat="1" applyFont="1" applyAlignment="1">
      <alignment horizontal="center" vertical="center"/>
    </xf>
    <xf numFmtId="0" fontId="32" fillId="0" borderId="0" xfId="13" applyFont="1" applyAlignment="1">
      <alignment horizontal="center" vertical="center"/>
    </xf>
    <xf numFmtId="4" fontId="2" fillId="0" borderId="0" xfId="13" applyNumberFormat="1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4" fontId="2" fillId="0" borderId="0" xfId="13" applyNumberFormat="1" applyFont="1" applyBorder="1" applyAlignment="1">
      <alignment horizontal="center" vertical="center"/>
    </xf>
    <xf numFmtId="4" fontId="7" fillId="0" borderId="0" xfId="13" applyNumberFormat="1" applyFont="1" applyBorder="1" applyAlignment="1">
      <alignment horizontal="center" vertical="center" wrapText="1"/>
    </xf>
    <xf numFmtId="0" fontId="1" fillId="0" borderId="0" xfId="13" applyFont="1" applyFill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5" fillId="0" borderId="5" xfId="13" applyFont="1" applyFill="1" applyBorder="1" applyAlignment="1">
      <alignment horizontal="center" vertical="center" wrapText="1"/>
    </xf>
    <xf numFmtId="0" fontId="6" fillId="0" borderId="5" xfId="13" applyFont="1" applyFill="1" applyBorder="1" applyAlignment="1">
      <alignment horizontal="center" vertical="center" wrapText="1"/>
    </xf>
    <xf numFmtId="0" fontId="6" fillId="0" borderId="5" xfId="13" applyFont="1" applyFill="1" applyBorder="1" applyAlignment="1">
      <alignment vertical="center" wrapText="1"/>
    </xf>
    <xf numFmtId="0" fontId="6" fillId="0" borderId="5" xfId="13" applyFont="1" applyFill="1" applyBorder="1" applyAlignment="1">
      <alignment horizontal="center" vertical="center"/>
    </xf>
    <xf numFmtId="4" fontId="5" fillId="0" borderId="5" xfId="13" applyNumberFormat="1" applyFont="1" applyFill="1" applyBorder="1" applyAlignment="1">
      <alignment horizontal="center" vertical="center" wrapText="1"/>
    </xf>
    <xf numFmtId="172" fontId="5" fillId="0" borderId="5" xfId="13" applyNumberFormat="1" applyFont="1" applyFill="1" applyBorder="1" applyAlignment="1">
      <alignment horizontal="center" vertical="center"/>
    </xf>
    <xf numFmtId="0" fontId="28" fillId="0" borderId="5" xfId="13" applyFont="1" applyBorder="1" applyAlignment="1">
      <alignment horizontal="center" vertical="center" wrapText="1"/>
    </xf>
    <xf numFmtId="172" fontId="3" fillId="0" borderId="5" xfId="0" applyNumberFormat="1" applyFont="1" applyBorder="1" applyAlignment="1">
      <alignment horizontal="center" vertical="center" wrapText="1"/>
    </xf>
    <xf numFmtId="0" fontId="23" fillId="0" borderId="0" xfId="0" applyFont="1"/>
    <xf numFmtId="0" fontId="3" fillId="0" borderId="24" xfId="0" applyFont="1" applyBorder="1"/>
    <xf numFmtId="0" fontId="3" fillId="0" borderId="44" xfId="0" applyFont="1" applyBorder="1"/>
    <xf numFmtId="0" fontId="5" fillId="0" borderId="44" xfId="0" applyFont="1" applyBorder="1"/>
    <xf numFmtId="0" fontId="23" fillId="0" borderId="44" xfId="0" applyFont="1" applyBorder="1"/>
    <xf numFmtId="4" fontId="5" fillId="0" borderId="44" xfId="0" applyNumberFormat="1" applyFont="1" applyBorder="1"/>
    <xf numFmtId="172" fontId="5" fillId="0" borderId="44" xfId="0" applyNumberFormat="1" applyFont="1" applyBorder="1" applyAlignment="1">
      <alignment horizontal="center"/>
    </xf>
    <xf numFmtId="0" fontId="3" fillId="0" borderId="4" xfId="0" applyFont="1" applyBorder="1"/>
    <xf numFmtId="0" fontId="3" fillId="0" borderId="0" xfId="0" applyFont="1" applyBorder="1"/>
    <xf numFmtId="0" fontId="5" fillId="0" borderId="0" xfId="0" applyFont="1" applyBorder="1"/>
    <xf numFmtId="0" fontId="23" fillId="0" borderId="0" xfId="0" applyFont="1" applyBorder="1"/>
    <xf numFmtId="4" fontId="5" fillId="0" borderId="0" xfId="0" applyNumberFormat="1" applyFont="1" applyBorder="1"/>
    <xf numFmtId="172" fontId="5" fillId="0" borderId="0" xfId="0" applyNumberFormat="1" applyFont="1" applyBorder="1" applyAlignment="1">
      <alignment horizontal="center"/>
    </xf>
    <xf numFmtId="0" fontId="14" fillId="0" borderId="4" xfId="5" applyFont="1" applyBorder="1"/>
    <xf numFmtId="0" fontId="3" fillId="0" borderId="9" xfId="0" applyFont="1" applyBorder="1"/>
    <xf numFmtId="0" fontId="3" fillId="0" borderId="10" xfId="0" applyFont="1" applyBorder="1"/>
    <xf numFmtId="0" fontId="5" fillId="0" borderId="10" xfId="0" applyFont="1" applyBorder="1"/>
    <xf numFmtId="0" fontId="23" fillId="0" borderId="10" xfId="0" applyFont="1" applyBorder="1"/>
    <xf numFmtId="4" fontId="5" fillId="0" borderId="10" xfId="0" applyNumberFormat="1" applyFont="1" applyBorder="1"/>
    <xf numFmtId="172" fontId="5" fillId="0" borderId="10" xfId="0" applyNumberFormat="1" applyFont="1" applyBorder="1" applyAlignment="1">
      <alignment horizontal="center"/>
    </xf>
    <xf numFmtId="172" fontId="9" fillId="0" borderId="0" xfId="11" applyNumberFormat="1" applyFont="1" applyFill="1" applyBorder="1" applyAlignment="1" applyProtection="1">
      <alignment horizontal="center" vertical="center"/>
    </xf>
    <xf numFmtId="172" fontId="34" fillId="0" borderId="0" xfId="13" applyNumberFormat="1" applyFont="1" applyFill="1" applyAlignment="1">
      <alignment horizontal="center" vertical="center"/>
    </xf>
    <xf numFmtId="172" fontId="3" fillId="0" borderId="0" xfId="13" applyNumberFormat="1" applyFont="1" applyFill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172" fontId="2" fillId="0" borderId="0" xfId="13" applyNumberFormat="1" applyFont="1" applyAlignment="1">
      <alignment horizontal="center" vertical="center"/>
    </xf>
    <xf numFmtId="172" fontId="5" fillId="0" borderId="17" xfId="13" applyNumberFormat="1" applyFont="1" applyFill="1" applyBorder="1" applyAlignment="1">
      <alignment horizontal="center" vertical="center"/>
    </xf>
    <xf numFmtId="4" fontId="2" fillId="0" borderId="0" xfId="13" applyNumberFormat="1" applyFont="1" applyFill="1" applyAlignment="1">
      <alignment horizontal="center" vertical="center"/>
    </xf>
    <xf numFmtId="172" fontId="3" fillId="0" borderId="17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2" fontId="8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172" fontId="5" fillId="0" borderId="45" xfId="0" applyNumberFormat="1" applyFont="1" applyBorder="1" applyAlignment="1">
      <alignment horizontal="center"/>
    </xf>
    <xf numFmtId="0" fontId="6" fillId="0" borderId="0" xfId="0" applyFont="1"/>
    <xf numFmtId="172" fontId="8" fillId="0" borderId="0" xfId="0" applyNumberFormat="1" applyFont="1"/>
    <xf numFmtId="2" fontId="8" fillId="0" borderId="0" xfId="0" applyNumberFormat="1" applyFont="1"/>
    <xf numFmtId="172" fontId="5" fillId="0" borderId="6" xfId="0" applyNumberFormat="1" applyFont="1" applyBorder="1" applyAlignment="1">
      <alignment horizontal="center"/>
    </xf>
    <xf numFmtId="172" fontId="5" fillId="0" borderId="11" xfId="0" applyNumberFormat="1" applyFont="1" applyBorder="1" applyAlignment="1">
      <alignment horizontal="center"/>
    </xf>
    <xf numFmtId="172" fontId="38" fillId="0" borderId="0" xfId="13" applyNumberFormat="1"/>
    <xf numFmtId="2" fontId="14" fillId="0" borderId="0" xfId="13" applyNumberFormat="1" applyFont="1" applyAlignment="1">
      <alignment horizontal="center"/>
    </xf>
    <xf numFmtId="2" fontId="38" fillId="0" borderId="0" xfId="13" applyNumberFormat="1"/>
    <xf numFmtId="0" fontId="6" fillId="0" borderId="5" xfId="18" applyFont="1" applyFill="1" applyBorder="1" applyAlignment="1">
      <alignment horizontal="center" vertical="center"/>
    </xf>
    <xf numFmtId="0" fontId="6" fillId="0" borderId="5" xfId="18" applyFont="1" applyFill="1" applyBorder="1" applyAlignment="1">
      <alignment horizontal="center" vertical="center" wrapText="1"/>
    </xf>
    <xf numFmtId="0" fontId="42" fillId="0" borderId="0" xfId="13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4" fontId="42" fillId="0" borderId="0" xfId="13" applyNumberFormat="1" applyFont="1" applyAlignment="1">
      <alignment horizontal="center" vertical="center"/>
    </xf>
    <xf numFmtId="0" fontId="42" fillId="0" borderId="0" xfId="13" applyFont="1" applyFill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1" fillId="0" borderId="0" xfId="36" applyFont="1"/>
    <xf numFmtId="0" fontId="5" fillId="0" borderId="0" xfId="36" applyFont="1"/>
    <xf numFmtId="4" fontId="1" fillId="0" borderId="0" xfId="36" applyNumberFormat="1" applyFont="1"/>
    <xf numFmtId="0" fontId="43" fillId="0" borderId="0" xfId="36"/>
    <xf numFmtId="174" fontId="8" fillId="0" borderId="0" xfId="36" applyNumberFormat="1" applyFont="1"/>
    <xf numFmtId="167" fontId="44" fillId="0" borderId="0" xfId="36" applyNumberFormat="1" applyFont="1" applyBorder="1" applyAlignment="1">
      <alignment horizontal="center" vertical="center" wrapText="1"/>
    </xf>
    <xf numFmtId="0" fontId="43" fillId="0" borderId="0" xfId="36" quotePrefix="1"/>
    <xf numFmtId="0" fontId="30" fillId="0" borderId="42" xfId="36" applyFont="1" applyBorder="1" applyAlignment="1">
      <alignment horizontal="center" vertical="center"/>
    </xf>
    <xf numFmtId="0" fontId="1" fillId="0" borderId="0" xfId="36" applyFont="1" applyAlignment="1">
      <alignment vertical="center"/>
    </xf>
    <xf numFmtId="0" fontId="3" fillId="11" borderId="16" xfId="36" applyFont="1" applyFill="1" applyBorder="1" applyAlignment="1">
      <alignment horizontal="center" vertical="center" wrapText="1"/>
    </xf>
    <xf numFmtId="0" fontId="3" fillId="11" borderId="5" xfId="36" applyFont="1" applyFill="1" applyBorder="1" applyAlignment="1">
      <alignment horizontal="center" vertical="center" wrapText="1"/>
    </xf>
    <xf numFmtId="4" fontId="3" fillId="11" borderId="5" xfId="36" applyNumberFormat="1" applyFont="1" applyFill="1" applyBorder="1" applyAlignment="1">
      <alignment horizontal="center" vertical="center" wrapText="1"/>
    </xf>
    <xf numFmtId="0" fontId="3" fillId="11" borderId="17" xfId="36" applyFont="1" applyFill="1" applyBorder="1" applyAlignment="1">
      <alignment horizontal="center" vertical="center" wrapText="1"/>
    </xf>
    <xf numFmtId="0" fontId="43" fillId="0" borderId="0" xfId="36" applyAlignment="1">
      <alignment vertical="center"/>
    </xf>
    <xf numFmtId="174" fontId="9" fillId="0" borderId="0" xfId="11" applyNumberFormat="1" applyFont="1" applyBorder="1" applyAlignment="1" applyProtection="1">
      <alignment horizontal="center" vertical="center"/>
    </xf>
    <xf numFmtId="0" fontId="1" fillId="0" borderId="0" xfId="36" applyFont="1" applyAlignment="1">
      <alignment horizontal="center" vertical="center"/>
    </xf>
    <xf numFmtId="0" fontId="5" fillId="11" borderId="5" xfId="36" applyFont="1" applyFill="1" applyBorder="1" applyAlignment="1">
      <alignment horizontal="center" vertical="center" wrapText="1"/>
    </xf>
    <xf numFmtId="0" fontId="3" fillId="11" borderId="5" xfId="36" applyFont="1" applyFill="1" applyBorder="1" applyAlignment="1">
      <alignment horizontal="justify" vertical="center" wrapText="1"/>
    </xf>
    <xf numFmtId="4" fontId="5" fillId="11" borderId="5" xfId="36" applyNumberFormat="1" applyFont="1" applyFill="1" applyBorder="1" applyAlignment="1">
      <alignment horizontal="center" vertical="center" wrapText="1"/>
    </xf>
    <xf numFmtId="167" fontId="5" fillId="11" borderId="5" xfId="36" applyNumberFormat="1" applyFont="1" applyFill="1" applyBorder="1" applyAlignment="1">
      <alignment horizontal="center" vertical="center" wrapText="1"/>
    </xf>
    <xf numFmtId="167" fontId="5" fillId="11" borderId="17" xfId="36" applyNumberFormat="1" applyFont="1" applyFill="1" applyBorder="1" applyAlignment="1">
      <alignment horizontal="center" vertical="center" wrapText="1"/>
    </xf>
    <xf numFmtId="167" fontId="1" fillId="0" borderId="0" xfId="36" applyNumberFormat="1" applyFont="1" applyAlignment="1">
      <alignment vertical="center"/>
    </xf>
    <xf numFmtId="174" fontId="9" fillId="0" borderId="0" xfId="36" applyNumberFormat="1" applyFont="1" applyAlignment="1">
      <alignment vertical="center"/>
    </xf>
    <xf numFmtId="0" fontId="5" fillId="0" borderId="5" xfId="36" applyFont="1" applyBorder="1" applyAlignment="1">
      <alignment horizontal="center" vertical="center" wrapText="1"/>
    </xf>
    <xf numFmtId="167" fontId="5" fillId="0" borderId="5" xfId="36" applyNumberFormat="1" applyFont="1" applyBorder="1" applyAlignment="1">
      <alignment horizontal="left" vertical="center" wrapText="1"/>
    </xf>
    <xf numFmtId="167" fontId="5" fillId="0" borderId="17" xfId="36" applyNumberFormat="1" applyFont="1" applyBorder="1" applyAlignment="1">
      <alignment horizontal="left" vertical="center" wrapText="1"/>
    </xf>
    <xf numFmtId="174" fontId="9" fillId="0" borderId="0" xfId="36" applyNumberFormat="1" applyFont="1" applyAlignment="1">
      <alignment horizontal="center" vertical="center"/>
    </xf>
    <xf numFmtId="0" fontId="6" fillId="0" borderId="5" xfId="36" applyFont="1" applyBorder="1" applyAlignment="1">
      <alignment horizontal="center" vertical="center" wrapText="1"/>
    </xf>
    <xf numFmtId="0" fontId="6" fillId="0" borderId="5" xfId="36" applyFont="1" applyBorder="1" applyAlignment="1">
      <alignment vertical="center" wrapText="1"/>
    </xf>
    <xf numFmtId="4" fontId="5" fillId="0" borderId="5" xfId="36" applyNumberFormat="1" applyFont="1" applyFill="1" applyBorder="1" applyAlignment="1">
      <alignment horizontal="center" vertical="center" wrapText="1"/>
    </xf>
    <xf numFmtId="0" fontId="5" fillId="0" borderId="16" xfId="36" applyFont="1" applyBorder="1" applyAlignment="1">
      <alignment horizontal="center" vertical="center" wrapText="1"/>
    </xf>
    <xf numFmtId="0" fontId="6" fillId="0" borderId="5" xfId="36" applyFont="1" applyBorder="1" applyAlignment="1">
      <alignment horizontal="center" vertical="center"/>
    </xf>
    <xf numFmtId="0" fontId="6" fillId="0" borderId="5" xfId="36" applyFont="1" applyBorder="1" applyAlignment="1">
      <alignment vertical="top" wrapText="1"/>
    </xf>
    <xf numFmtId="170" fontId="5" fillId="0" borderId="5" xfId="36" applyNumberFormat="1" applyFont="1" applyFill="1" applyBorder="1" applyAlignment="1">
      <alignment horizontal="center" vertical="center" wrapText="1"/>
    </xf>
    <xf numFmtId="164" fontId="1" fillId="0" borderId="0" xfId="36" applyNumberFormat="1" applyFont="1" applyAlignment="1">
      <alignment horizontal="center" vertical="center"/>
    </xf>
    <xf numFmtId="0" fontId="2" fillId="0" borderId="0" xfId="36" applyFont="1" applyAlignment="1">
      <alignment horizontal="center" vertical="center"/>
    </xf>
    <xf numFmtId="164" fontId="2" fillId="0" borderId="0" xfId="36" applyNumberFormat="1" applyFont="1" applyAlignment="1">
      <alignment horizontal="center" vertical="center"/>
    </xf>
    <xf numFmtId="43" fontId="2" fillId="0" borderId="0" xfId="36" applyNumberFormat="1" applyFont="1" applyAlignment="1">
      <alignment horizontal="center" vertical="center"/>
    </xf>
    <xf numFmtId="174" fontId="45" fillId="0" borderId="0" xfId="36" applyNumberFormat="1" applyFont="1" applyAlignment="1">
      <alignment horizontal="center" vertical="center"/>
    </xf>
    <xf numFmtId="0" fontId="5" fillId="0" borderId="5" xfId="36" applyFont="1" applyBorder="1" applyAlignment="1">
      <alignment vertical="center" wrapText="1"/>
    </xf>
    <xf numFmtId="0" fontId="5" fillId="0" borderId="8" xfId="36" applyFont="1" applyBorder="1" applyAlignment="1">
      <alignment horizontal="center" vertical="center" wrapText="1"/>
    </xf>
    <xf numFmtId="0" fontId="6" fillId="0" borderId="0" xfId="36" applyFont="1" applyBorder="1" applyAlignment="1">
      <alignment vertical="center" wrapText="1"/>
    </xf>
    <xf numFmtId="0" fontId="5" fillId="0" borderId="5" xfId="36" applyFont="1" applyFill="1" applyBorder="1" applyAlignment="1">
      <alignment horizontal="center" vertical="center" wrapText="1"/>
    </xf>
    <xf numFmtId="0" fontId="1" fillId="0" borderId="0" xfId="36" applyFont="1" applyBorder="1" applyAlignment="1">
      <alignment horizontal="center" vertical="center"/>
    </xf>
    <xf numFmtId="174" fontId="9" fillId="10" borderId="0" xfId="36" applyNumberFormat="1" applyFont="1" applyFill="1" applyAlignment="1">
      <alignment horizontal="center" vertical="center"/>
    </xf>
    <xf numFmtId="4" fontId="1" fillId="0" borderId="0" xfId="36" applyNumberFormat="1" applyFont="1" applyAlignment="1">
      <alignment horizontal="center" vertical="center"/>
    </xf>
    <xf numFmtId="0" fontId="46" fillId="0" borderId="0" xfId="13" applyFont="1" applyAlignment="1">
      <alignment horizontal="center" vertical="center"/>
    </xf>
    <xf numFmtId="0" fontId="2" fillId="0" borderId="0" xfId="36" applyFont="1" applyBorder="1" applyAlignment="1">
      <alignment horizontal="center" vertical="center"/>
    </xf>
    <xf numFmtId="0" fontId="5" fillId="0" borderId="5" xfId="36" applyFont="1" applyBorder="1" applyAlignment="1">
      <alignment horizontal="left" vertical="center" wrapText="1"/>
    </xf>
    <xf numFmtId="0" fontId="6" fillId="0" borderId="5" xfId="36" applyFont="1" applyBorder="1" applyAlignment="1">
      <alignment horizontal="left" vertical="top" wrapText="1"/>
    </xf>
    <xf numFmtId="172" fontId="3" fillId="0" borderId="0" xfId="36" applyNumberFormat="1" applyFont="1" applyAlignment="1">
      <alignment horizontal="center" vertical="center"/>
    </xf>
    <xf numFmtId="0" fontId="10" fillId="0" borderId="5" xfId="36" applyFont="1" applyBorder="1" applyAlignment="1">
      <alignment horizontal="center" vertical="center" wrapText="1"/>
    </xf>
    <xf numFmtId="0" fontId="6" fillId="0" borderId="12" xfId="36" applyFont="1" applyBorder="1" applyAlignment="1">
      <alignment horizontal="center" vertical="center"/>
    </xf>
    <xf numFmtId="0" fontId="6" fillId="0" borderId="18" xfId="36" applyFont="1" applyBorder="1" applyAlignment="1">
      <alignment horizontal="center" vertical="center"/>
    </xf>
    <xf numFmtId="167" fontId="44" fillId="0" borderId="27" xfId="36" applyNumberFormat="1" applyFont="1" applyBorder="1" applyAlignment="1">
      <alignment horizontal="center" vertical="center" wrapText="1"/>
    </xf>
    <xf numFmtId="167" fontId="44" fillId="0" borderId="46" xfId="36" applyNumberFormat="1" applyFont="1" applyBorder="1" applyAlignment="1">
      <alignment horizontal="center" vertical="center" wrapText="1"/>
    </xf>
    <xf numFmtId="0" fontId="43" fillId="0" borderId="0" xfId="36" applyAlignment="1">
      <alignment horizontal="center" vertical="center"/>
    </xf>
    <xf numFmtId="174" fontId="8" fillId="12" borderId="0" xfId="36" applyNumberFormat="1" applyFont="1" applyFill="1" applyAlignment="1">
      <alignment horizontal="center" vertical="center"/>
    </xf>
    <xf numFmtId="174" fontId="8" fillId="0" borderId="0" xfId="36" applyNumberFormat="1" applyFont="1" applyAlignment="1">
      <alignment horizontal="center" vertical="center"/>
    </xf>
    <xf numFmtId="0" fontId="23" fillId="0" borderId="0" xfId="36" applyFont="1"/>
    <xf numFmtId="0" fontId="47" fillId="0" borderId="1" xfId="36" applyFont="1" applyBorder="1"/>
    <xf numFmtId="0" fontId="47" fillId="0" borderId="2" xfId="36" applyFont="1" applyBorder="1"/>
    <xf numFmtId="0" fontId="23" fillId="0" borderId="2" xfId="36" applyFont="1" applyBorder="1"/>
    <xf numFmtId="0" fontId="3" fillId="0" borderId="2" xfId="36" applyFont="1" applyBorder="1"/>
    <xf numFmtId="4" fontId="23" fillId="0" borderId="2" xfId="36" applyNumberFormat="1" applyFont="1" applyBorder="1"/>
    <xf numFmtId="0" fontId="23" fillId="0" borderId="3" xfId="36" applyFont="1" applyBorder="1"/>
    <xf numFmtId="0" fontId="10" fillId="0" borderId="0" xfId="36" applyFont="1"/>
    <xf numFmtId="0" fontId="47" fillId="0" borderId="4" xfId="36" applyFont="1" applyBorder="1"/>
    <xf numFmtId="0" fontId="47" fillId="0" borderId="0" xfId="36" applyFont="1" applyBorder="1"/>
    <xf numFmtId="0" fontId="23" fillId="0" borderId="0" xfId="36" applyFont="1" applyBorder="1"/>
    <xf numFmtId="0" fontId="3" fillId="0" borderId="0" xfId="36" applyFont="1" applyBorder="1"/>
    <xf numFmtId="4" fontId="23" fillId="0" borderId="0" xfId="36" applyNumberFormat="1" applyFont="1" applyBorder="1"/>
    <xf numFmtId="0" fontId="23" fillId="0" borderId="6" xfId="36" applyFont="1" applyBorder="1"/>
    <xf numFmtId="0" fontId="1" fillId="0" borderId="9" xfId="36" applyFont="1" applyBorder="1"/>
    <xf numFmtId="0" fontId="1" fillId="0" borderId="10" xfId="36" applyFont="1" applyBorder="1"/>
    <xf numFmtId="0" fontId="5" fillId="0" borderId="10" xfId="36" applyFont="1" applyBorder="1"/>
    <xf numFmtId="4" fontId="1" fillId="0" borderId="10" xfId="36" applyNumberFormat="1" applyFont="1" applyBorder="1"/>
    <xf numFmtId="0" fontId="1" fillId="0" borderId="11" xfId="36" applyFont="1" applyBorder="1"/>
    <xf numFmtId="0" fontId="6" fillId="0" borderId="0" xfId="36" applyFont="1"/>
    <xf numFmtId="4" fontId="43" fillId="0" borderId="0" xfId="36" applyNumberFormat="1"/>
    <xf numFmtId="0" fontId="49" fillId="0" borderId="0" xfId="37" applyFont="1"/>
    <xf numFmtId="0" fontId="49" fillId="0" borderId="0" xfId="37" applyFont="1" applyAlignment="1">
      <alignment horizontal="center" vertical="center"/>
    </xf>
    <xf numFmtId="4" fontId="49" fillId="0" borderId="0" xfId="37" applyNumberFormat="1" applyFont="1"/>
    <xf numFmtId="175" fontId="50" fillId="0" borderId="0" xfId="37" applyNumberFormat="1" applyFont="1" applyAlignment="1">
      <alignment horizontal="left"/>
    </xf>
    <xf numFmtId="0" fontId="48" fillId="0" borderId="0" xfId="37"/>
    <xf numFmtId="175" fontId="51" fillId="0" borderId="0" xfId="37" applyNumberFormat="1" applyFont="1"/>
    <xf numFmtId="0" fontId="48" fillId="0" borderId="0" xfId="38"/>
    <xf numFmtId="175" fontId="51" fillId="0" borderId="0" xfId="38" applyNumberFormat="1" applyFont="1"/>
    <xf numFmtId="0" fontId="53" fillId="0" borderId="0" xfId="38" applyFont="1"/>
    <xf numFmtId="0" fontId="51" fillId="0" borderId="16" xfId="38" applyFont="1" applyBorder="1" applyAlignment="1">
      <alignment horizontal="center" vertical="center" wrapText="1"/>
    </xf>
    <xf numFmtId="175" fontId="51" fillId="0" borderId="5" xfId="38" applyNumberFormat="1" applyFont="1" applyBorder="1" applyAlignment="1">
      <alignment horizontal="center" vertical="center"/>
    </xf>
    <xf numFmtId="167" fontId="56" fillId="0" borderId="17" xfId="38" applyNumberFormat="1" applyFont="1" applyFill="1" applyBorder="1" applyAlignment="1">
      <alignment horizontal="center" vertical="center"/>
    </xf>
    <xf numFmtId="0" fontId="51" fillId="0" borderId="16" xfId="38" applyFont="1" applyBorder="1" applyAlignment="1">
      <alignment horizontal="center" vertical="center"/>
    </xf>
    <xf numFmtId="176" fontId="56" fillId="0" borderId="17" xfId="38" applyNumberFormat="1" applyFont="1" applyBorder="1" applyAlignment="1">
      <alignment horizontal="center" vertical="center"/>
    </xf>
    <xf numFmtId="10" fontId="56" fillId="0" borderId="17" xfId="38" applyNumberFormat="1" applyFont="1" applyBorder="1" applyAlignment="1">
      <alignment horizontal="center" vertical="center"/>
    </xf>
    <xf numFmtId="0" fontId="49" fillId="0" borderId="16" xfId="37" applyFont="1" applyBorder="1"/>
    <xf numFmtId="0" fontId="59" fillId="0" borderId="17" xfId="37" applyFont="1" applyBorder="1" applyAlignment="1">
      <alignment horizontal="center" vertical="center"/>
    </xf>
    <xf numFmtId="0" fontId="60" fillId="14" borderId="16" xfId="37" applyFont="1" applyFill="1" applyBorder="1" applyAlignment="1">
      <alignment horizontal="center" vertical="center" wrapText="1"/>
    </xf>
    <xf numFmtId="0" fontId="60" fillId="14" borderId="5" xfId="37" applyFont="1" applyFill="1" applyBorder="1" applyAlignment="1">
      <alignment horizontal="center" vertical="center" wrapText="1"/>
    </xf>
    <xf numFmtId="4" fontId="60" fillId="14" borderId="5" xfId="37" applyNumberFormat="1" applyFont="1" applyFill="1" applyBorder="1" applyAlignment="1">
      <alignment horizontal="center" vertical="center" wrapText="1"/>
    </xf>
    <xf numFmtId="0" fontId="60" fillId="14" borderId="17" xfId="37" applyFont="1" applyFill="1" applyBorder="1" applyAlignment="1">
      <alignment horizontal="center" vertical="center" wrapText="1"/>
    </xf>
    <xf numFmtId="175" fontId="60" fillId="0" borderId="0" xfId="39" applyNumberFormat="1" applyFont="1" applyBorder="1" applyAlignment="1" applyProtection="1">
      <alignment horizontal="center" vertical="center"/>
    </xf>
    <xf numFmtId="0" fontId="62" fillId="0" borderId="0" xfId="39" applyFont="1" applyBorder="1" applyAlignment="1" applyProtection="1">
      <alignment vertical="center"/>
    </xf>
    <xf numFmtId="0" fontId="57" fillId="14" borderId="5" xfId="37" applyFont="1" applyFill="1" applyBorder="1" applyAlignment="1">
      <alignment horizontal="center" vertical="center" wrapText="1"/>
    </xf>
    <xf numFmtId="0" fontId="60" fillId="14" borderId="5" xfId="37" applyFont="1" applyFill="1" applyBorder="1" applyAlignment="1">
      <alignment horizontal="justify" vertical="center" wrapText="1"/>
    </xf>
    <xf numFmtId="4" fontId="57" fillId="14" borderId="5" xfId="37" applyNumberFormat="1" applyFont="1" applyFill="1" applyBorder="1" applyAlignment="1">
      <alignment horizontal="center" vertical="center" wrapText="1"/>
    </xf>
    <xf numFmtId="175" fontId="57" fillId="14" borderId="5" xfId="37" applyNumberFormat="1" applyFont="1" applyFill="1" applyBorder="1" applyAlignment="1">
      <alignment horizontal="left" vertical="center" wrapText="1"/>
    </xf>
    <xf numFmtId="167" fontId="57" fillId="14" borderId="17" xfId="37" applyNumberFormat="1" applyFont="1" applyFill="1" applyBorder="1" applyAlignment="1">
      <alignment horizontal="center" vertical="center" wrapText="1"/>
    </xf>
    <xf numFmtId="167" fontId="49" fillId="0" borderId="0" xfId="37" applyNumberFormat="1" applyFont="1"/>
    <xf numFmtId="175" fontId="60" fillId="0" borderId="0" xfId="37" applyNumberFormat="1" applyFont="1"/>
    <xf numFmtId="0" fontId="57" fillId="0" borderId="16" xfId="37" applyFont="1" applyBorder="1" applyAlignment="1">
      <alignment horizontal="center" vertical="center" wrapText="1"/>
    </xf>
    <xf numFmtId="0" fontId="57" fillId="0" borderId="5" xfId="37" applyFont="1" applyBorder="1" applyAlignment="1">
      <alignment horizontal="center" vertical="center" wrapText="1"/>
    </xf>
    <xf numFmtId="0" fontId="56" fillId="0" borderId="5" xfId="37" applyFont="1" applyBorder="1" applyAlignment="1">
      <alignment horizontal="center" vertical="center" wrapText="1"/>
    </xf>
    <xf numFmtId="0" fontId="56" fillId="0" borderId="5" xfId="37" applyFont="1" applyBorder="1" applyAlignment="1">
      <alignment vertical="center" wrapText="1"/>
    </xf>
    <xf numFmtId="0" fontId="56" fillId="0" borderId="5" xfId="37" applyFont="1" applyBorder="1" applyAlignment="1">
      <alignment horizontal="center" vertical="center"/>
    </xf>
    <xf numFmtId="4" fontId="57" fillId="0" borderId="5" xfId="37" applyNumberFormat="1" applyFont="1" applyFill="1" applyBorder="1" applyAlignment="1">
      <alignment horizontal="center" vertical="center" wrapText="1"/>
    </xf>
    <xf numFmtId="167" fontId="57" fillId="0" borderId="5" xfId="37" applyNumberFormat="1" applyFont="1" applyBorder="1" applyAlignment="1">
      <alignment horizontal="center" vertical="center" wrapText="1"/>
    </xf>
    <xf numFmtId="167" fontId="57" fillId="0" borderId="17" xfId="37" applyNumberFormat="1" applyFont="1" applyBorder="1" applyAlignment="1">
      <alignment horizontal="center" vertical="center" wrapText="1"/>
    </xf>
    <xf numFmtId="175" fontId="60" fillId="0" borderId="0" xfId="37" applyNumberFormat="1" applyFont="1" applyAlignment="1">
      <alignment horizontal="center" vertical="center"/>
    </xf>
    <xf numFmtId="0" fontId="56" fillId="0" borderId="5" xfId="37" applyFont="1" applyBorder="1" applyAlignment="1">
      <alignment horizontal="left" vertical="top" wrapText="1"/>
    </xf>
    <xf numFmtId="167" fontId="57" fillId="0" borderId="5" xfId="37" applyNumberFormat="1" applyFont="1" applyBorder="1" applyAlignment="1">
      <alignment horizontal="left" vertical="center" wrapText="1"/>
    </xf>
    <xf numFmtId="0" fontId="63" fillId="0" borderId="0" xfId="37" applyFont="1" applyAlignment="1">
      <alignment horizontal="center" vertical="center"/>
    </xf>
    <xf numFmtId="164" fontId="63" fillId="0" borderId="0" xfId="37" applyNumberFormat="1" applyFont="1" applyAlignment="1">
      <alignment horizontal="center" vertical="center"/>
    </xf>
    <xf numFmtId="175" fontId="64" fillId="0" borderId="0" xfId="37" applyNumberFormat="1" applyFont="1" applyAlignment="1">
      <alignment horizontal="center" vertical="center"/>
    </xf>
    <xf numFmtId="0" fontId="57" fillId="0" borderId="5" xfId="37" applyFont="1" applyBorder="1" applyAlignment="1">
      <alignment vertical="center" wrapText="1"/>
    </xf>
    <xf numFmtId="0" fontId="56" fillId="0" borderId="5" xfId="40" applyFont="1" applyBorder="1" applyAlignment="1">
      <alignment horizontal="center" vertical="center" wrapText="1"/>
    </xf>
    <xf numFmtId="0" fontId="60" fillId="11" borderId="16" xfId="37" applyFont="1" applyFill="1" applyBorder="1" applyAlignment="1">
      <alignment horizontal="center" vertical="center" wrapText="1"/>
    </xf>
    <xf numFmtId="0" fontId="60" fillId="11" borderId="5" xfId="37" applyFont="1" applyFill="1" applyBorder="1" applyAlignment="1">
      <alignment horizontal="center" vertical="center" wrapText="1"/>
    </xf>
    <xf numFmtId="0" fontId="57" fillId="11" borderId="5" xfId="37" applyFont="1" applyFill="1" applyBorder="1" applyAlignment="1">
      <alignment horizontal="center" vertical="center" wrapText="1"/>
    </xf>
    <xf numFmtId="0" fontId="60" fillId="11" borderId="5" xfId="37" applyFont="1" applyFill="1" applyBorder="1" applyAlignment="1">
      <alignment horizontal="justify" vertical="center" wrapText="1"/>
    </xf>
    <xf numFmtId="4" fontId="57" fillId="11" borderId="5" xfId="37" applyNumberFormat="1" applyFont="1" applyFill="1" applyBorder="1" applyAlignment="1">
      <alignment horizontal="center" vertical="center" wrapText="1"/>
    </xf>
    <xf numFmtId="175" fontId="57" fillId="11" borderId="5" xfId="37" applyNumberFormat="1" applyFont="1" applyFill="1" applyBorder="1" applyAlignment="1">
      <alignment horizontal="left" vertical="center" wrapText="1"/>
    </xf>
    <xf numFmtId="0" fontId="56" fillId="0" borderId="5" xfId="41" applyFont="1" applyBorder="1" applyAlignment="1">
      <alignment horizontal="center" vertical="center" wrapText="1"/>
    </xf>
    <xf numFmtId="0" fontId="56" fillId="0" borderId="5" xfId="42" applyFont="1" applyBorder="1" applyAlignment="1">
      <alignment horizontal="center" vertical="center"/>
    </xf>
    <xf numFmtId="0" fontId="57" fillId="0" borderId="5" xfId="40" applyFont="1" applyBorder="1" applyAlignment="1">
      <alignment vertical="center" wrapText="1"/>
    </xf>
    <xf numFmtId="0" fontId="57" fillId="0" borderId="5" xfId="40" applyFont="1" applyBorder="1" applyAlignment="1">
      <alignment horizontal="center" vertical="center" wrapText="1"/>
    </xf>
    <xf numFmtId="0" fontId="57" fillId="0" borderId="5" xfId="37" applyFont="1" applyFill="1" applyBorder="1" applyAlignment="1">
      <alignment horizontal="center" vertical="center" wrapText="1"/>
    </xf>
    <xf numFmtId="0" fontId="56" fillId="0" borderId="5" xfId="37" applyFont="1" applyFill="1" applyBorder="1" applyAlignment="1">
      <alignment horizontal="center" vertical="center" wrapText="1"/>
    </xf>
    <xf numFmtId="0" fontId="56" fillId="0" borderId="5" xfId="37" applyFont="1" applyFill="1" applyBorder="1" applyAlignment="1">
      <alignment vertical="center" wrapText="1"/>
    </xf>
    <xf numFmtId="0" fontId="56" fillId="0" borderId="5" xfId="37" applyFont="1" applyFill="1" applyBorder="1" applyAlignment="1">
      <alignment horizontal="center" vertical="center"/>
    </xf>
    <xf numFmtId="167" fontId="57" fillId="0" borderId="5" xfId="37" applyNumberFormat="1" applyFont="1" applyFill="1" applyBorder="1" applyAlignment="1">
      <alignment horizontal="left" vertical="center" wrapText="1"/>
    </xf>
    <xf numFmtId="0" fontId="49" fillId="0" borderId="0" xfId="40" applyFont="1" applyAlignment="1">
      <alignment horizontal="center" vertical="center"/>
    </xf>
    <xf numFmtId="0" fontId="57" fillId="0" borderId="5" xfId="40" applyFont="1" applyFill="1" applyBorder="1" applyAlignment="1">
      <alignment horizontal="center" vertical="center" wrapText="1"/>
    </xf>
    <xf numFmtId="0" fontId="49" fillId="0" borderId="5" xfId="40" applyFont="1" applyBorder="1" applyAlignment="1">
      <alignment horizontal="center" vertical="center"/>
    </xf>
    <xf numFmtId="0" fontId="56" fillId="0" borderId="5" xfId="40" applyFont="1" applyBorder="1" applyAlignment="1">
      <alignment horizontal="center" vertical="center"/>
    </xf>
    <xf numFmtId="4" fontId="57" fillId="0" borderId="5" xfId="40" applyNumberFormat="1" applyFont="1" applyFill="1" applyBorder="1" applyAlignment="1">
      <alignment horizontal="center" vertical="center" wrapText="1"/>
    </xf>
    <xf numFmtId="0" fontId="63" fillId="0" borderId="0" xfId="37" applyFont="1" applyFill="1" applyAlignment="1">
      <alignment horizontal="center" vertical="center"/>
    </xf>
    <xf numFmtId="49" fontId="56" fillId="0" borderId="5" xfId="40" applyNumberFormat="1" applyFont="1" applyFill="1" applyBorder="1" applyAlignment="1">
      <alignment horizontal="center" vertical="center" wrapText="1"/>
    </xf>
    <xf numFmtId="0" fontId="57" fillId="0" borderId="5" xfId="40" applyFont="1" applyFill="1" applyBorder="1" applyAlignment="1">
      <alignment vertical="center" wrapText="1"/>
    </xf>
    <xf numFmtId="167" fontId="57" fillId="0" borderId="5" xfId="37" applyNumberFormat="1" applyFont="1" applyFill="1" applyBorder="1" applyAlignment="1">
      <alignment horizontal="center" vertical="center" wrapText="1"/>
    </xf>
    <xf numFmtId="49" fontId="57" fillId="0" borderId="5" xfId="37" applyNumberFormat="1" applyFont="1" applyBorder="1" applyAlignment="1">
      <alignment horizontal="center" vertical="center" wrapText="1"/>
    </xf>
    <xf numFmtId="0" fontId="63" fillId="0" borderId="0" xfId="40" applyFont="1" applyFill="1" applyAlignment="1">
      <alignment horizontal="center" vertical="center"/>
    </xf>
    <xf numFmtId="0" fontId="56" fillId="0" borderId="5" xfId="41" applyFont="1" applyFill="1" applyBorder="1" applyAlignment="1">
      <alignment horizontal="center" vertical="center" wrapText="1"/>
    </xf>
    <xf numFmtId="0" fontId="56" fillId="0" borderId="5" xfId="40" applyFont="1" applyFill="1" applyBorder="1" applyAlignment="1">
      <alignment horizontal="center" vertical="center"/>
    </xf>
    <xf numFmtId="0" fontId="60" fillId="9" borderId="16" xfId="40" applyFont="1" applyFill="1" applyBorder="1" applyAlignment="1">
      <alignment horizontal="center" vertical="center" wrapText="1"/>
    </xf>
    <xf numFmtId="0" fontId="60" fillId="9" borderId="5" xfId="40" applyFont="1" applyFill="1" applyBorder="1" applyAlignment="1">
      <alignment horizontal="center" vertical="center" wrapText="1"/>
    </xf>
    <xf numFmtId="0" fontId="57" fillId="9" borderId="5" xfId="40" applyFont="1" applyFill="1" applyBorder="1" applyAlignment="1">
      <alignment horizontal="center" vertical="center" wrapText="1"/>
    </xf>
    <xf numFmtId="0" fontId="60" fillId="9" borderId="5" xfId="40" applyFont="1" applyFill="1" applyBorder="1" applyAlignment="1">
      <alignment horizontal="justify" vertical="center" wrapText="1"/>
    </xf>
    <xf numFmtId="4" fontId="57" fillId="9" borderId="5" xfId="40" applyNumberFormat="1" applyFont="1" applyFill="1" applyBorder="1" applyAlignment="1">
      <alignment horizontal="center" vertical="center" wrapText="1"/>
    </xf>
    <xf numFmtId="172" fontId="57" fillId="9" borderId="5" xfId="40" applyNumberFormat="1" applyFont="1" applyFill="1" applyBorder="1" applyAlignment="1">
      <alignment horizontal="center" vertical="center" wrapText="1"/>
    </xf>
    <xf numFmtId="172" fontId="57" fillId="9" borderId="17" xfId="40" applyNumberFormat="1" applyFont="1" applyFill="1" applyBorder="1" applyAlignment="1">
      <alignment horizontal="center" vertical="center" wrapText="1"/>
    </xf>
    <xf numFmtId="172" fontId="66" fillId="0" borderId="0" xfId="39" applyNumberFormat="1" applyFont="1" applyBorder="1" applyAlignment="1" applyProtection="1">
      <alignment horizontal="center" vertical="center"/>
    </xf>
    <xf numFmtId="172" fontId="60" fillId="0" borderId="0" xfId="40" applyNumberFormat="1" applyFont="1" applyAlignment="1">
      <alignment horizontal="center" vertical="center"/>
    </xf>
    <xf numFmtId="0" fontId="42" fillId="0" borderId="0" xfId="40" applyFont="1" applyAlignment="1">
      <alignment horizontal="center" vertical="center"/>
    </xf>
    <xf numFmtId="0" fontId="57" fillId="0" borderId="16" xfId="40" applyFont="1" applyBorder="1" applyAlignment="1">
      <alignment horizontal="center" vertical="center"/>
    </xf>
    <xf numFmtId="0" fontId="56" fillId="0" borderId="5" xfId="40" applyFont="1" applyBorder="1" applyAlignment="1">
      <alignment vertical="center" wrapText="1"/>
    </xf>
    <xf numFmtId="4" fontId="57" fillId="0" borderId="5" xfId="40" applyNumberFormat="1" applyFont="1" applyBorder="1" applyAlignment="1">
      <alignment horizontal="center" vertical="center" wrapText="1"/>
    </xf>
    <xf numFmtId="172" fontId="57" fillId="0" borderId="5" xfId="40" applyNumberFormat="1" applyFont="1" applyBorder="1" applyAlignment="1">
      <alignment horizontal="center" vertical="center"/>
    </xf>
    <xf numFmtId="0" fontId="57" fillId="0" borderId="5" xfId="37" applyFont="1" applyBorder="1" applyAlignment="1">
      <alignment horizontal="left" vertical="center" wrapText="1"/>
    </xf>
    <xf numFmtId="0" fontId="63" fillId="0" borderId="5" xfId="40" applyFont="1" applyBorder="1" applyAlignment="1">
      <alignment horizontal="center" vertical="center"/>
    </xf>
    <xf numFmtId="0" fontId="57" fillId="0" borderId="5" xfId="40" applyFont="1" applyBorder="1" applyAlignment="1">
      <alignment horizontal="left" vertical="center" wrapText="1"/>
    </xf>
    <xf numFmtId="0" fontId="63" fillId="0" borderId="0" xfId="40" applyFont="1" applyAlignment="1">
      <alignment horizontal="center" vertical="center"/>
    </xf>
    <xf numFmtId="4" fontId="63" fillId="0" borderId="0" xfId="40" applyNumberFormat="1" applyFont="1" applyAlignment="1">
      <alignment horizontal="center" vertical="center"/>
    </xf>
    <xf numFmtId="0" fontId="60" fillId="11" borderId="16" xfId="40" applyFont="1" applyFill="1" applyBorder="1" applyAlignment="1">
      <alignment horizontal="center" vertical="center" wrapText="1"/>
    </xf>
    <xf numFmtId="0" fontId="60" fillId="11" borderId="5" xfId="40" applyFont="1" applyFill="1" applyBorder="1" applyAlignment="1">
      <alignment horizontal="center" vertical="center" wrapText="1"/>
    </xf>
    <xf numFmtId="0" fontId="57" fillId="11" borderId="5" xfId="40" applyFont="1" applyFill="1" applyBorder="1" applyAlignment="1">
      <alignment horizontal="center" vertical="center" wrapText="1"/>
    </xf>
    <xf numFmtId="0" fontId="60" fillId="11" borderId="5" xfId="40" applyFont="1" applyFill="1" applyBorder="1" applyAlignment="1">
      <alignment horizontal="justify" vertical="center" wrapText="1"/>
    </xf>
    <xf numFmtId="4" fontId="57" fillId="11" borderId="5" xfId="40" applyNumberFormat="1" applyFont="1" applyFill="1" applyBorder="1" applyAlignment="1">
      <alignment horizontal="center" vertical="center" wrapText="1"/>
    </xf>
    <xf numFmtId="175" fontId="57" fillId="11" borderId="5" xfId="40" applyNumberFormat="1" applyFont="1" applyFill="1" applyBorder="1" applyAlignment="1">
      <alignment horizontal="left" vertical="center" wrapText="1"/>
    </xf>
    <xf numFmtId="175" fontId="67" fillId="0" borderId="0" xfId="40" applyNumberFormat="1" applyFont="1" applyAlignment="1">
      <alignment horizontal="center" vertical="center"/>
    </xf>
    <xf numFmtId="0" fontId="56" fillId="0" borderId="5" xfId="40" applyFont="1" applyBorder="1" applyAlignment="1">
      <alignment horizontal="left" vertical="center" wrapText="1"/>
    </xf>
    <xf numFmtId="4" fontId="49" fillId="0" borderId="0" xfId="40" applyNumberFormat="1" applyFont="1" applyAlignment="1">
      <alignment horizontal="center" vertical="center"/>
    </xf>
    <xf numFmtId="172" fontId="64" fillId="0" borderId="0" xfId="40" applyNumberFormat="1" applyFont="1" applyAlignment="1">
      <alignment horizontal="center" vertical="center"/>
    </xf>
    <xf numFmtId="0" fontId="48" fillId="0" borderId="0" xfId="37" applyAlignment="1">
      <alignment horizontal="center" vertical="center"/>
    </xf>
    <xf numFmtId="175" fontId="60" fillId="0" borderId="27" xfId="37" applyNumberFormat="1" applyFont="1" applyBorder="1" applyAlignment="1">
      <alignment horizontal="left" vertical="center" wrapText="1"/>
    </xf>
    <xf numFmtId="167" fontId="68" fillId="0" borderId="46" xfId="37" applyNumberFormat="1" applyFont="1" applyBorder="1" applyAlignment="1">
      <alignment horizontal="center" vertical="center" wrapText="1"/>
    </xf>
    <xf numFmtId="175" fontId="60" fillId="10" borderId="0" xfId="37" applyNumberFormat="1" applyFont="1" applyFill="1" applyAlignment="1">
      <alignment horizontal="center" vertical="center"/>
    </xf>
    <xf numFmtId="0" fontId="48" fillId="0" borderId="0" xfId="38" applyBorder="1" applyAlignment="1">
      <alignment horizontal="center" vertical="center"/>
    </xf>
    <xf numFmtId="0" fontId="56" fillId="0" borderId="1" xfId="38" applyFont="1" applyBorder="1" applyAlignment="1">
      <alignment horizontal="center" vertical="center" wrapText="1"/>
    </xf>
    <xf numFmtId="0" fontId="56" fillId="0" borderId="2" xfId="38" applyFont="1" applyBorder="1" applyAlignment="1">
      <alignment horizontal="center" vertical="center" wrapText="1"/>
    </xf>
    <xf numFmtId="175" fontId="51" fillId="0" borderId="2" xfId="38" applyNumberFormat="1" applyFont="1" applyBorder="1" applyAlignment="1">
      <alignment horizontal="left" vertical="center" wrapText="1"/>
    </xf>
    <xf numFmtId="167" fontId="51" fillId="0" borderId="3" xfId="38" applyNumberFormat="1" applyFont="1" applyBorder="1" applyAlignment="1">
      <alignment horizontal="center" vertical="center" wrapText="1"/>
    </xf>
    <xf numFmtId="0" fontId="48" fillId="0" borderId="0" xfId="38" applyAlignment="1">
      <alignment horizontal="center" vertical="center"/>
    </xf>
    <xf numFmtId="175" fontId="51" fillId="0" borderId="0" xfId="38" applyNumberFormat="1" applyFont="1" applyAlignment="1">
      <alignment horizontal="center" vertical="center"/>
    </xf>
    <xf numFmtId="0" fontId="53" fillId="0" borderId="0" xfId="38" applyFont="1" applyAlignment="1">
      <alignment horizontal="center" vertical="center"/>
    </xf>
    <xf numFmtId="0" fontId="62" fillId="0" borderId="0" xfId="37" applyFont="1" applyBorder="1" applyAlignment="1"/>
    <xf numFmtId="0" fontId="69" fillId="0" borderId="4" xfId="43" applyFont="1" applyBorder="1" applyAlignment="1"/>
    <xf numFmtId="0" fontId="69" fillId="0" borderId="0" xfId="43" applyFont="1" applyBorder="1" applyAlignment="1"/>
    <xf numFmtId="0" fontId="69" fillId="0" borderId="0" xfId="43" applyFont="1" applyBorder="1" applyAlignment="1">
      <alignment horizontal="left" vertical="center"/>
    </xf>
    <xf numFmtId="164" fontId="50" fillId="0" borderId="0" xfId="44" applyFont="1" applyBorder="1" applyAlignment="1" applyProtection="1">
      <alignment horizontal="left" vertical="center"/>
    </xf>
    <xf numFmtId="175" fontId="50" fillId="0" borderId="0" xfId="42" applyNumberFormat="1" applyFont="1" applyBorder="1" applyAlignment="1">
      <alignment horizontal="left" vertical="center"/>
    </xf>
    <xf numFmtId="164" fontId="50" fillId="0" borderId="6" xfId="44" applyFont="1" applyBorder="1" applyAlignment="1" applyProtection="1">
      <alignment horizontal="left" vertical="center"/>
    </xf>
    <xf numFmtId="0" fontId="62" fillId="0" borderId="0" xfId="42" applyFont="1" applyBorder="1" applyAlignment="1">
      <alignment vertical="center"/>
    </xf>
    <xf numFmtId="175" fontId="70" fillId="0" borderId="0" xfId="42" applyNumberFormat="1" applyFont="1" applyBorder="1" applyAlignment="1">
      <alignment horizontal="center" vertical="center"/>
    </xf>
    <xf numFmtId="0" fontId="62" fillId="0" borderId="0" xfId="42" applyFont="1" applyAlignment="1"/>
    <xf numFmtId="0" fontId="62" fillId="0" borderId="0" xfId="37" applyFont="1" applyAlignment="1"/>
    <xf numFmtId="0" fontId="69" fillId="0" borderId="4" xfId="43" applyFont="1" applyBorder="1"/>
    <xf numFmtId="0" fontId="50" fillId="0" borderId="0" xfId="42" applyFont="1" applyBorder="1" applyAlignment="1">
      <alignment vertical="center"/>
    </xf>
    <xf numFmtId="0" fontId="50" fillId="0" borderId="0" xfId="37" applyFont="1" applyBorder="1" applyAlignment="1"/>
    <xf numFmtId="0" fontId="50" fillId="0" borderId="0" xfId="42" applyFont="1" applyBorder="1" applyAlignment="1">
      <alignment horizontal="left" vertical="center"/>
    </xf>
    <xf numFmtId="0" fontId="48" fillId="0" borderId="9" xfId="38" applyBorder="1"/>
    <xf numFmtId="0" fontId="71" fillId="0" borderId="10" xfId="38" applyFont="1" applyBorder="1"/>
    <xf numFmtId="4" fontId="48" fillId="0" borderId="0" xfId="37" applyNumberFormat="1"/>
    <xf numFmtId="175" fontId="71" fillId="0" borderId="0" xfId="37" applyNumberFormat="1" applyFont="1" applyAlignment="1">
      <alignment horizontal="left"/>
    </xf>
    <xf numFmtId="175" fontId="48" fillId="0" borderId="0" xfId="37" applyNumberFormat="1"/>
    <xf numFmtId="175" fontId="67" fillId="0" borderId="0" xfId="40" applyNumberFormat="1" applyFont="1" applyFill="1" applyAlignment="1">
      <alignment horizontal="center" vertical="center"/>
    </xf>
    <xf numFmtId="0" fontId="57" fillId="0" borderId="5" xfId="42" applyFont="1" applyBorder="1" applyAlignment="1">
      <alignment horizontal="center" vertical="center"/>
    </xf>
    <xf numFmtId="49" fontId="57" fillId="0" borderId="5" xfId="40" applyNumberFormat="1" applyFont="1" applyFill="1" applyBorder="1" applyAlignment="1">
      <alignment horizontal="center" vertical="center" wrapText="1"/>
    </xf>
    <xf numFmtId="0" fontId="49" fillId="0" borderId="0" xfId="43" applyFont="1"/>
    <xf numFmtId="0" fontId="57" fillId="0" borderId="0" xfId="43" applyFont="1"/>
    <xf numFmtId="4" fontId="49" fillId="0" borderId="0" xfId="43" applyNumberFormat="1" applyFont="1"/>
    <xf numFmtId="0" fontId="48" fillId="0" borderId="0" xfId="43"/>
    <xf numFmtId="174" fontId="52" fillId="0" borderId="0" xfId="43" applyNumberFormat="1" applyFont="1"/>
    <xf numFmtId="167" fontId="68" fillId="0" borderId="17" xfId="43" applyNumberFormat="1" applyFont="1" applyBorder="1" applyAlignment="1">
      <alignment horizontal="center" vertical="center" wrapText="1"/>
    </xf>
    <xf numFmtId="174" fontId="52" fillId="0" borderId="0" xfId="43" quotePrefix="1" applyNumberFormat="1" applyFont="1"/>
    <xf numFmtId="0" fontId="59" fillId="0" borderId="42" xfId="43" applyFont="1" applyBorder="1" applyAlignment="1">
      <alignment horizontal="center" vertical="center"/>
    </xf>
    <xf numFmtId="0" fontId="49" fillId="0" borderId="0" xfId="43" applyFont="1" applyAlignment="1">
      <alignment vertical="center"/>
    </xf>
    <xf numFmtId="0" fontId="60" fillId="11" borderId="16" xfId="43" applyFont="1" applyFill="1" applyBorder="1" applyAlignment="1">
      <alignment horizontal="center" vertical="center" wrapText="1"/>
    </xf>
    <xf numFmtId="0" fontId="60" fillId="11" borderId="5" xfId="43" applyFont="1" applyFill="1" applyBorder="1" applyAlignment="1">
      <alignment horizontal="center" vertical="center" wrapText="1"/>
    </xf>
    <xf numFmtId="4" fontId="60" fillId="11" borderId="5" xfId="43" applyNumberFormat="1" applyFont="1" applyFill="1" applyBorder="1" applyAlignment="1">
      <alignment horizontal="center" vertical="center" wrapText="1"/>
    </xf>
    <xf numFmtId="0" fontId="60" fillId="11" borderId="17" xfId="43" applyFont="1" applyFill="1" applyBorder="1" applyAlignment="1">
      <alignment horizontal="center" vertical="center" wrapText="1"/>
    </xf>
    <xf numFmtId="0" fontId="48" fillId="0" borderId="0" xfId="43" applyAlignment="1">
      <alignment vertical="center"/>
    </xf>
    <xf numFmtId="174" fontId="66" fillId="0" borderId="0" xfId="39" applyNumberFormat="1" applyFont="1" applyBorder="1" applyAlignment="1" applyProtection="1">
      <alignment horizontal="center" vertical="center"/>
    </xf>
    <xf numFmtId="0" fontId="49" fillId="0" borderId="0" xfId="43" applyFont="1" applyAlignment="1">
      <alignment horizontal="center" vertical="center"/>
    </xf>
    <xf numFmtId="0" fontId="57" fillId="11" borderId="5" xfId="43" applyFont="1" applyFill="1" applyBorder="1" applyAlignment="1">
      <alignment horizontal="center" vertical="center" wrapText="1"/>
    </xf>
    <xf numFmtId="0" fontId="60" fillId="11" borderId="5" xfId="43" applyFont="1" applyFill="1" applyBorder="1" applyAlignment="1">
      <alignment horizontal="justify" vertical="center" wrapText="1"/>
    </xf>
    <xf numFmtId="4" fontId="57" fillId="11" borderId="5" xfId="43" applyNumberFormat="1" applyFont="1" applyFill="1" applyBorder="1" applyAlignment="1">
      <alignment horizontal="center" vertical="center" wrapText="1"/>
    </xf>
    <xf numFmtId="167" fontId="57" fillId="11" borderId="5" xfId="43" applyNumberFormat="1" applyFont="1" applyFill="1" applyBorder="1" applyAlignment="1">
      <alignment horizontal="center" vertical="center" wrapText="1"/>
    </xf>
    <xf numFmtId="167" fontId="57" fillId="11" borderId="17" xfId="43" applyNumberFormat="1" applyFont="1" applyFill="1" applyBorder="1" applyAlignment="1">
      <alignment horizontal="center" vertical="center" wrapText="1"/>
    </xf>
    <xf numFmtId="167" fontId="49" fillId="0" borderId="0" xfId="43" applyNumberFormat="1" applyFont="1" applyAlignment="1">
      <alignment vertical="center"/>
    </xf>
    <xf numFmtId="174" fontId="66" fillId="0" borderId="0" xfId="43" applyNumberFormat="1" applyFont="1" applyAlignment="1">
      <alignment vertical="center"/>
    </xf>
    <xf numFmtId="0" fontId="57" fillId="0" borderId="5" xfId="43" applyFont="1" applyBorder="1" applyAlignment="1">
      <alignment horizontal="center" vertical="center" wrapText="1"/>
    </xf>
    <xf numFmtId="0" fontId="56" fillId="0" borderId="5" xfId="43" applyFont="1" applyBorder="1" applyAlignment="1">
      <alignment horizontal="center" vertical="center" wrapText="1"/>
    </xf>
    <xf numFmtId="0" fontId="56" fillId="0" borderId="5" xfId="43" applyFont="1" applyFill="1" applyBorder="1" applyAlignment="1">
      <alignment horizontal="left" vertical="center" wrapText="1"/>
    </xf>
    <xf numFmtId="0" fontId="56" fillId="0" borderId="5" xfId="43" applyFont="1" applyBorder="1" applyAlignment="1">
      <alignment horizontal="center" vertical="center"/>
    </xf>
    <xf numFmtId="4" fontId="57" fillId="0" borderId="5" xfId="43" applyNumberFormat="1" applyFont="1" applyFill="1" applyBorder="1" applyAlignment="1">
      <alignment horizontal="center" vertical="center" wrapText="1"/>
    </xf>
    <xf numFmtId="167" fontId="57" fillId="0" borderId="5" xfId="43" applyNumberFormat="1" applyFont="1" applyBorder="1" applyAlignment="1">
      <alignment horizontal="left" vertical="center" wrapText="1"/>
    </xf>
    <xf numFmtId="167" fontId="57" fillId="0" borderId="17" xfId="43" applyNumberFormat="1" applyFont="1" applyBorder="1" applyAlignment="1">
      <alignment horizontal="left" vertical="center" wrapText="1"/>
    </xf>
    <xf numFmtId="0" fontId="56" fillId="0" borderId="5" xfId="43" applyFont="1" applyBorder="1" applyAlignment="1">
      <alignment horizontal="left" vertical="center" wrapText="1"/>
    </xf>
    <xf numFmtId="0" fontId="56" fillId="0" borderId="12" xfId="43" applyFont="1" applyBorder="1" applyAlignment="1">
      <alignment horizontal="center" vertical="center"/>
    </xf>
    <xf numFmtId="0" fontId="56" fillId="0" borderId="5" xfId="43" applyFont="1" applyBorder="1" applyAlignment="1">
      <alignment vertical="center" wrapText="1"/>
    </xf>
    <xf numFmtId="0" fontId="56" fillId="0" borderId="5" xfId="43" applyFont="1" applyBorder="1" applyAlignment="1">
      <alignment vertical="top" wrapText="1"/>
    </xf>
    <xf numFmtId="170" fontId="57" fillId="0" borderId="5" xfId="43" applyNumberFormat="1" applyFont="1" applyFill="1" applyBorder="1" applyAlignment="1">
      <alignment horizontal="center" vertical="center" wrapText="1"/>
    </xf>
    <xf numFmtId="164" fontId="49" fillId="0" borderId="0" xfId="43" applyNumberFormat="1" applyFont="1" applyAlignment="1">
      <alignment horizontal="center" vertical="center"/>
    </xf>
    <xf numFmtId="0" fontId="63" fillId="0" borderId="0" xfId="43" applyFont="1" applyAlignment="1">
      <alignment horizontal="center" vertical="center"/>
    </xf>
    <xf numFmtId="164" fontId="63" fillId="0" borderId="0" xfId="43" applyNumberFormat="1" applyFont="1" applyAlignment="1">
      <alignment horizontal="center" vertical="center"/>
    </xf>
    <xf numFmtId="0" fontId="57" fillId="0" borderId="8" xfId="43" applyFont="1" applyBorder="1" applyAlignment="1">
      <alignment horizontal="center" vertical="center" wrapText="1"/>
    </xf>
    <xf numFmtId="0" fontId="56" fillId="0" borderId="0" xfId="43" applyFont="1" applyBorder="1" applyAlignment="1">
      <alignment vertical="center" wrapText="1"/>
    </xf>
    <xf numFmtId="0" fontId="57" fillId="0" borderId="5" xfId="43" applyFont="1" applyBorder="1" applyAlignment="1">
      <alignment vertical="center" wrapText="1"/>
    </xf>
    <xf numFmtId="0" fontId="57" fillId="0" borderId="5" xfId="43" applyFont="1" applyFill="1" applyBorder="1" applyAlignment="1">
      <alignment horizontal="center" vertical="center" wrapText="1"/>
    </xf>
    <xf numFmtId="0" fontId="49" fillId="0" borderId="0" xfId="43" applyFont="1" applyBorder="1" applyAlignment="1">
      <alignment horizontal="center" vertical="center"/>
    </xf>
    <xf numFmtId="4" fontId="49" fillId="0" borderId="0" xfId="43" applyNumberFormat="1" applyFont="1" applyAlignment="1">
      <alignment horizontal="center" vertical="center"/>
    </xf>
    <xf numFmtId="0" fontId="60" fillId="9" borderId="16" xfId="43" applyFont="1" applyFill="1" applyBorder="1" applyAlignment="1">
      <alignment horizontal="center" vertical="center" wrapText="1"/>
    </xf>
    <xf numFmtId="0" fontId="60" fillId="9" borderId="5" xfId="43" applyFont="1" applyFill="1" applyBorder="1" applyAlignment="1">
      <alignment horizontal="center" vertical="center" wrapText="1"/>
    </xf>
    <xf numFmtId="0" fontId="57" fillId="9" borderId="5" xfId="43" applyFont="1" applyFill="1" applyBorder="1" applyAlignment="1">
      <alignment horizontal="center" vertical="center" wrapText="1"/>
    </xf>
    <xf numFmtId="0" fontId="60" fillId="9" borderId="5" xfId="43" applyFont="1" applyFill="1" applyBorder="1" applyAlignment="1">
      <alignment horizontal="justify" vertical="center" wrapText="1"/>
    </xf>
    <xf numFmtId="4" fontId="57" fillId="9" borderId="5" xfId="43" applyNumberFormat="1" applyFont="1" applyFill="1" applyBorder="1" applyAlignment="1">
      <alignment horizontal="center" vertical="center" wrapText="1"/>
    </xf>
    <xf numFmtId="172" fontId="57" fillId="9" borderId="5" xfId="43" applyNumberFormat="1" applyFont="1" applyFill="1" applyBorder="1" applyAlignment="1">
      <alignment horizontal="center" vertical="center" wrapText="1"/>
    </xf>
    <xf numFmtId="172" fontId="57" fillId="9" borderId="17" xfId="43" applyNumberFormat="1" applyFont="1" applyFill="1" applyBorder="1" applyAlignment="1">
      <alignment horizontal="center" vertical="center" wrapText="1"/>
    </xf>
    <xf numFmtId="172" fontId="60" fillId="0" borderId="0" xfId="43" applyNumberFormat="1" applyFont="1" applyAlignment="1">
      <alignment horizontal="center" vertical="center"/>
    </xf>
    <xf numFmtId="0" fontId="42" fillId="0" borderId="0" xfId="43" applyFont="1" applyAlignment="1">
      <alignment horizontal="center" vertical="center"/>
    </xf>
    <xf numFmtId="0" fontId="57" fillId="0" borderId="16" xfId="43" applyFont="1" applyBorder="1" applyAlignment="1">
      <alignment horizontal="center" vertical="center"/>
    </xf>
    <xf numFmtId="4" fontId="57" fillId="0" borderId="5" xfId="43" applyNumberFormat="1" applyFont="1" applyBorder="1" applyAlignment="1">
      <alignment horizontal="center" vertical="center" wrapText="1"/>
    </xf>
    <xf numFmtId="172" fontId="57" fillId="0" borderId="5" xfId="43" applyNumberFormat="1" applyFont="1" applyBorder="1" applyAlignment="1">
      <alignment horizontal="center" vertical="center"/>
    </xf>
    <xf numFmtId="172" fontId="57" fillId="0" borderId="17" xfId="43" applyNumberFormat="1" applyFont="1" applyBorder="1" applyAlignment="1">
      <alignment horizontal="center" vertical="center"/>
    </xf>
    <xf numFmtId="0" fontId="63" fillId="0" borderId="0" xfId="43" applyFont="1" applyBorder="1" applyAlignment="1">
      <alignment horizontal="center" vertical="center"/>
    </xf>
    <xf numFmtId="0" fontId="56" fillId="0" borderId="5" xfId="43" applyFont="1" applyBorder="1" applyAlignment="1">
      <alignment horizontal="left" vertical="top" wrapText="1"/>
    </xf>
    <xf numFmtId="0" fontId="56" fillId="0" borderId="5" xfId="43" applyFont="1" applyFill="1" applyBorder="1" applyAlignment="1">
      <alignment vertical="center" wrapText="1"/>
    </xf>
    <xf numFmtId="0" fontId="57" fillId="0" borderId="5" xfId="43" applyFont="1" applyBorder="1" applyAlignment="1">
      <alignment horizontal="center" vertical="center"/>
    </xf>
    <xf numFmtId="0" fontId="49" fillId="0" borderId="0" xfId="43" applyFont="1" applyFill="1" applyAlignment="1">
      <alignment horizontal="center" vertical="center"/>
    </xf>
    <xf numFmtId="0" fontId="57" fillId="0" borderId="16" xfId="43" applyFont="1" applyFill="1" applyBorder="1" applyAlignment="1">
      <alignment horizontal="center" vertical="center" wrapText="1"/>
    </xf>
    <xf numFmtId="0" fontId="56" fillId="0" borderId="5" xfId="43" applyFont="1" applyFill="1" applyBorder="1" applyAlignment="1">
      <alignment horizontal="center" vertical="center" wrapText="1"/>
    </xf>
    <xf numFmtId="0" fontId="57" fillId="0" borderId="5" xfId="43" applyFont="1" applyFill="1" applyBorder="1" applyAlignment="1">
      <alignment vertical="center" wrapText="1"/>
    </xf>
    <xf numFmtId="0" fontId="56" fillId="0" borderId="5" xfId="43" applyFont="1" applyFill="1" applyBorder="1" applyAlignment="1">
      <alignment horizontal="center" vertical="center"/>
    </xf>
    <xf numFmtId="167" fontId="57" fillId="0" borderId="5" xfId="43" applyNumberFormat="1" applyFont="1" applyFill="1" applyBorder="1" applyAlignment="1">
      <alignment horizontal="left" vertical="center" wrapText="1"/>
    </xf>
    <xf numFmtId="167" fontId="57" fillId="0" borderId="17" xfId="43" applyNumberFormat="1" applyFont="1" applyFill="1" applyBorder="1" applyAlignment="1">
      <alignment horizontal="left" vertical="center" wrapText="1"/>
    </xf>
    <xf numFmtId="0" fontId="63" fillId="0" borderId="0" xfId="43" applyFont="1" applyFill="1" applyAlignment="1">
      <alignment horizontal="center" vertical="center"/>
    </xf>
    <xf numFmtId="174" fontId="66" fillId="0" borderId="0" xfId="39" applyNumberFormat="1" applyFont="1" applyFill="1" applyBorder="1" applyAlignment="1" applyProtection="1">
      <alignment horizontal="center" vertical="center"/>
    </xf>
    <xf numFmtId="0" fontId="63" fillId="10" borderId="0" xfId="43" applyFont="1" applyFill="1" applyAlignment="1">
      <alignment horizontal="center" vertical="center"/>
    </xf>
    <xf numFmtId="0" fontId="56" fillId="0" borderId="5" xfId="43" quotePrefix="1" applyFont="1" applyBorder="1" applyAlignment="1">
      <alignment horizontal="center" vertical="center" wrapText="1"/>
    </xf>
    <xf numFmtId="0" fontId="48" fillId="0" borderId="0" xfId="43" applyAlignment="1">
      <alignment horizontal="center" vertical="center"/>
    </xf>
    <xf numFmtId="174" fontId="52" fillId="0" borderId="0" xfId="43" applyNumberFormat="1" applyFont="1" applyAlignment="1">
      <alignment horizontal="center" vertical="center"/>
    </xf>
    <xf numFmtId="0" fontId="50" fillId="0" borderId="0" xfId="43" applyFont="1"/>
    <xf numFmtId="0" fontId="71" fillId="0" borderId="0" xfId="43" applyFont="1"/>
    <xf numFmtId="0" fontId="67" fillId="0" borderId="4" xfId="43" applyFont="1" applyBorder="1"/>
    <xf numFmtId="0" fontId="67" fillId="0" borderId="0" xfId="43" applyFont="1" applyBorder="1"/>
    <xf numFmtId="0" fontId="50" fillId="0" borderId="0" xfId="43" applyFont="1" applyBorder="1"/>
    <xf numFmtId="0" fontId="60" fillId="0" borderId="0" xfId="43" applyFont="1" applyBorder="1"/>
    <xf numFmtId="4" fontId="50" fillId="0" borderId="0" xfId="43" applyNumberFormat="1" applyFont="1" applyBorder="1"/>
    <xf numFmtId="0" fontId="50" fillId="0" borderId="6" xfId="43" applyFont="1" applyBorder="1"/>
    <xf numFmtId="0" fontId="49" fillId="0" borderId="9" xfId="43" applyFont="1" applyBorder="1"/>
    <xf numFmtId="0" fontId="49" fillId="0" borderId="10" xfId="43" applyFont="1" applyBorder="1"/>
    <xf numFmtId="0" fontId="57" fillId="0" borderId="10" xfId="43" applyFont="1" applyBorder="1"/>
    <xf numFmtId="4" fontId="49" fillId="0" borderId="10" xfId="43" applyNumberFormat="1" applyFont="1" applyBorder="1"/>
    <xf numFmtId="0" fontId="49" fillId="0" borderId="11" xfId="43" applyFont="1" applyBorder="1"/>
    <xf numFmtId="0" fontId="56" fillId="0" borderId="0" xfId="43" applyFont="1"/>
    <xf numFmtId="4" fontId="48" fillId="0" borderId="0" xfId="43" applyNumberFormat="1"/>
    <xf numFmtId="43" fontId="48" fillId="0" borderId="0" xfId="43" applyNumberFormat="1"/>
    <xf numFmtId="174" fontId="66" fillId="0" borderId="0" xfId="43" applyNumberFormat="1" applyFont="1" applyFill="1" applyAlignment="1">
      <alignment horizontal="center" vertical="center"/>
    </xf>
    <xf numFmtId="174" fontId="75" fillId="0" borderId="0" xfId="43" applyNumberFormat="1" applyFont="1" applyFill="1" applyAlignment="1">
      <alignment horizontal="center" vertical="center"/>
    </xf>
    <xf numFmtId="172" fontId="60" fillId="0" borderId="0" xfId="43" applyNumberFormat="1" applyFont="1" applyFill="1" applyAlignment="1">
      <alignment horizontal="center" vertical="center"/>
    </xf>
    <xf numFmtId="174" fontId="52" fillId="0" borderId="0" xfId="43" applyNumberFormat="1" applyFont="1" applyFill="1" applyBorder="1" applyAlignment="1">
      <alignment horizontal="center" vertical="center"/>
    </xf>
    <xf numFmtId="0" fontId="52" fillId="0" borderId="0" xfId="38" applyFont="1"/>
    <xf numFmtId="0" fontId="51" fillId="0" borderId="5" xfId="38" applyFont="1" applyBorder="1" applyAlignment="1">
      <alignment horizontal="center" vertical="center"/>
    </xf>
    <xf numFmtId="177" fontId="56" fillId="0" borderId="17" xfId="38" applyNumberFormat="1" applyFont="1" applyBorder="1" applyAlignment="1">
      <alignment horizontal="center" vertical="center"/>
    </xf>
    <xf numFmtId="0" fontId="51" fillId="0" borderId="26" xfId="38" applyFont="1" applyBorder="1" applyAlignment="1">
      <alignment horizontal="center" vertical="center" wrapText="1"/>
    </xf>
    <xf numFmtId="167" fontId="51" fillId="0" borderId="27" xfId="38" applyNumberFormat="1" applyFont="1" applyBorder="1" applyAlignment="1">
      <alignment horizontal="center" vertical="center"/>
    </xf>
    <xf numFmtId="10" fontId="56" fillId="0" borderId="46" xfId="38" applyNumberFormat="1" applyFont="1" applyBorder="1" applyAlignment="1">
      <alignment horizontal="center" vertical="center"/>
    </xf>
    <xf numFmtId="178" fontId="66" fillId="0" borderId="0" xfId="43" applyNumberFormat="1" applyFont="1" applyAlignment="1">
      <alignment horizontal="center" vertical="center"/>
    </xf>
    <xf numFmtId="0" fontId="57" fillId="0" borderId="5" xfId="43" applyFont="1" applyBorder="1" applyAlignment="1">
      <alignment horizontal="justify" vertical="center" wrapText="1"/>
    </xf>
    <xf numFmtId="0" fontId="57" fillId="0" borderId="8" xfId="43" applyFont="1" applyFill="1" applyBorder="1" applyAlignment="1">
      <alignment horizontal="center" vertical="center" wrapText="1"/>
    </xf>
    <xf numFmtId="0" fontId="56" fillId="0" borderId="5" xfId="42" applyFont="1" applyFill="1" applyBorder="1" applyAlignment="1">
      <alignment horizontal="center" vertical="center"/>
    </xf>
    <xf numFmtId="172" fontId="66" fillId="0" borderId="0" xfId="39" applyNumberFormat="1" applyFont="1" applyFill="1" applyBorder="1" applyAlignment="1" applyProtection="1">
      <alignment horizontal="center" vertical="center"/>
    </xf>
    <xf numFmtId="0" fontId="63" fillId="0" borderId="0" xfId="43" applyFont="1" applyFill="1" applyBorder="1" applyAlignment="1">
      <alignment horizontal="center" vertical="center"/>
    </xf>
    <xf numFmtId="0" fontId="57" fillId="0" borderId="22" xfId="43" applyFont="1" applyBorder="1" applyAlignment="1">
      <alignment horizontal="center" vertical="center" wrapText="1"/>
    </xf>
    <xf numFmtId="0" fontId="56" fillId="0" borderId="22" xfId="43" applyFont="1" applyFill="1" applyBorder="1" applyAlignment="1">
      <alignment horizontal="center" vertical="center" wrapText="1"/>
    </xf>
    <xf numFmtId="0" fontId="56" fillId="0" borderId="18" xfId="43" applyFont="1" applyBorder="1" applyAlignment="1">
      <alignment horizontal="center" vertical="center"/>
    </xf>
    <xf numFmtId="4" fontId="57" fillId="0" borderId="22" xfId="43" applyNumberFormat="1" applyFont="1" applyFill="1" applyBorder="1" applyAlignment="1">
      <alignment horizontal="center" vertical="center" wrapText="1"/>
    </xf>
    <xf numFmtId="167" fontId="57" fillId="0" borderId="22" xfId="43" applyNumberFormat="1" applyFont="1" applyBorder="1" applyAlignment="1">
      <alignment horizontal="left" vertical="center" wrapText="1"/>
    </xf>
    <xf numFmtId="178" fontId="66" fillId="10" borderId="0" xfId="43" applyNumberFormat="1" applyFont="1" applyFill="1" applyAlignment="1">
      <alignment horizontal="center" vertical="center"/>
    </xf>
    <xf numFmtId="0" fontId="52" fillId="0" borderId="0" xfId="43" applyFont="1" applyAlignment="1">
      <alignment horizontal="center" vertical="center"/>
    </xf>
    <xf numFmtId="0" fontId="52" fillId="0" borderId="0" xfId="43" applyFont="1"/>
    <xf numFmtId="167" fontId="48" fillId="0" borderId="0" xfId="43" applyNumberFormat="1"/>
    <xf numFmtId="179" fontId="48" fillId="0" borderId="0" xfId="43" applyNumberFormat="1"/>
    <xf numFmtId="172" fontId="51" fillId="0" borderId="0" xfId="43" applyNumberFormat="1" applyFont="1"/>
    <xf numFmtId="172" fontId="51" fillId="0" borderId="0" xfId="38" applyNumberFormat="1" applyFont="1"/>
    <xf numFmtId="0" fontId="49" fillId="0" borderId="29" xfId="43" applyFont="1" applyBorder="1"/>
    <xf numFmtId="0" fontId="60" fillId="14" borderId="16" xfId="43" applyFont="1" applyFill="1" applyBorder="1" applyAlignment="1">
      <alignment horizontal="center" vertical="center" wrapText="1"/>
    </xf>
    <xf numFmtId="0" fontId="60" fillId="14" borderId="5" xfId="43" applyFont="1" applyFill="1" applyBorder="1" applyAlignment="1">
      <alignment horizontal="center" vertical="center" wrapText="1"/>
    </xf>
    <xf numFmtId="4" fontId="60" fillId="14" borderId="5" xfId="43" applyNumberFormat="1" applyFont="1" applyFill="1" applyBorder="1" applyAlignment="1">
      <alignment horizontal="center" vertical="center" wrapText="1"/>
    </xf>
    <xf numFmtId="0" fontId="60" fillId="14" borderId="17" xfId="43" applyFont="1" applyFill="1" applyBorder="1" applyAlignment="1">
      <alignment horizontal="center" vertical="center" wrapText="1"/>
    </xf>
    <xf numFmtId="172" fontId="60" fillId="0" borderId="0" xfId="39" applyNumberFormat="1" applyFont="1" applyBorder="1" applyAlignment="1" applyProtection="1">
      <alignment horizontal="center" vertical="center"/>
    </xf>
    <xf numFmtId="0" fontId="57" fillId="14" borderId="5" xfId="43" applyFont="1" applyFill="1" applyBorder="1" applyAlignment="1">
      <alignment horizontal="center" vertical="center" wrapText="1"/>
    </xf>
    <xf numFmtId="0" fontId="60" fillId="14" borderId="5" xfId="43" applyFont="1" applyFill="1" applyBorder="1" applyAlignment="1">
      <alignment horizontal="justify" vertical="center" wrapText="1"/>
    </xf>
    <xf numFmtId="4" fontId="57" fillId="14" borderId="5" xfId="43" applyNumberFormat="1" applyFont="1" applyFill="1" applyBorder="1" applyAlignment="1">
      <alignment horizontal="center" vertical="center" wrapText="1"/>
    </xf>
    <xf numFmtId="167" fontId="57" fillId="14" borderId="5" xfId="43" applyNumberFormat="1" applyFont="1" applyFill="1" applyBorder="1" applyAlignment="1">
      <alignment horizontal="center" vertical="center" wrapText="1"/>
    </xf>
    <xf numFmtId="167" fontId="57" fillId="14" borderId="17" xfId="43" applyNumberFormat="1" applyFont="1" applyFill="1" applyBorder="1" applyAlignment="1">
      <alignment horizontal="center" vertical="center" wrapText="1"/>
    </xf>
    <xf numFmtId="167" fontId="49" fillId="0" borderId="0" xfId="43" applyNumberFormat="1" applyFont="1"/>
    <xf numFmtId="172" fontId="60" fillId="0" borderId="0" xfId="43" applyNumberFormat="1" applyFont="1"/>
    <xf numFmtId="167" fontId="57" fillId="0" borderId="5" xfId="43" applyNumberFormat="1" applyFont="1" applyBorder="1" applyAlignment="1">
      <alignment horizontal="center" vertical="center" wrapText="1"/>
    </xf>
    <xf numFmtId="167" fontId="57" fillId="0" borderId="17" xfId="43" applyNumberFormat="1" applyFont="1" applyBorder="1" applyAlignment="1">
      <alignment horizontal="center" vertical="center" wrapText="1"/>
    </xf>
    <xf numFmtId="167" fontId="57" fillId="0" borderId="17" xfId="43" applyNumberFormat="1" applyFont="1" applyFill="1" applyBorder="1" applyAlignment="1">
      <alignment horizontal="center" vertical="center" wrapText="1"/>
    </xf>
    <xf numFmtId="0" fontId="57" fillId="11" borderId="17" xfId="43" applyFont="1" applyFill="1" applyBorder="1" applyAlignment="1">
      <alignment horizontal="center" vertical="center" wrapText="1"/>
    </xf>
    <xf numFmtId="2" fontId="67" fillId="0" borderId="0" xfId="43" applyNumberFormat="1" applyFont="1" applyAlignment="1">
      <alignment horizontal="center" vertical="center"/>
    </xf>
    <xf numFmtId="49" fontId="56" fillId="0" borderId="5" xfId="43" applyNumberFormat="1" applyFont="1" applyFill="1" applyBorder="1" applyAlignment="1">
      <alignment horizontal="center" vertical="center" wrapText="1"/>
    </xf>
    <xf numFmtId="167" fontId="57" fillId="0" borderId="5" xfId="43" applyNumberFormat="1" applyFont="1" applyFill="1" applyBorder="1" applyAlignment="1">
      <alignment horizontal="center" vertical="center" wrapText="1"/>
    </xf>
    <xf numFmtId="172" fontId="60" fillId="0" borderId="0" xfId="39" applyNumberFormat="1" applyFont="1" applyFill="1" applyBorder="1" applyAlignment="1" applyProtection="1">
      <alignment horizontal="center" vertical="center"/>
    </xf>
    <xf numFmtId="49" fontId="57" fillId="0" borderId="5" xfId="43" applyNumberFormat="1" applyFont="1" applyBorder="1" applyAlignment="1">
      <alignment horizontal="center" vertical="center" wrapText="1"/>
    </xf>
    <xf numFmtId="49" fontId="56" fillId="0" borderId="5" xfId="43" applyNumberFormat="1" applyFont="1" applyBorder="1" applyAlignment="1">
      <alignment horizontal="center" vertical="center" wrapText="1"/>
    </xf>
    <xf numFmtId="0" fontId="56" fillId="0" borderId="5" xfId="38" applyFont="1" applyBorder="1" applyAlignment="1">
      <alignment horizontal="center" vertical="center" wrapText="1"/>
    </xf>
    <xf numFmtId="0" fontId="56" fillId="0" borderId="5" xfId="38" applyFont="1" applyBorder="1" applyAlignment="1">
      <alignment vertical="center" wrapText="1"/>
    </xf>
    <xf numFmtId="167" fontId="68" fillId="0" borderId="27" xfId="43" applyNumberFormat="1" applyFont="1" applyBorder="1" applyAlignment="1">
      <alignment horizontal="center" vertical="center" wrapText="1"/>
    </xf>
    <xf numFmtId="167" fontId="68" fillId="0" borderId="46" xfId="43" applyNumberFormat="1" applyFont="1" applyBorder="1" applyAlignment="1">
      <alignment horizontal="center" vertical="center" wrapText="1"/>
    </xf>
    <xf numFmtId="172" fontId="51" fillId="0" borderId="0" xfId="43" applyNumberFormat="1" applyFont="1" applyAlignment="1">
      <alignment horizontal="center" vertical="center"/>
    </xf>
    <xf numFmtId="167" fontId="51" fillId="0" borderId="2" xfId="38" applyNumberFormat="1" applyFont="1" applyBorder="1" applyAlignment="1">
      <alignment horizontal="center" vertical="center" wrapText="1"/>
    </xf>
    <xf numFmtId="172" fontId="51" fillId="0" borderId="0" xfId="38" applyNumberFormat="1" applyFont="1" applyAlignment="1">
      <alignment horizontal="center" vertical="center"/>
    </xf>
    <xf numFmtId="0" fontId="62" fillId="0" borderId="0" xfId="43" applyFont="1" applyAlignment="1"/>
    <xf numFmtId="0" fontId="50" fillId="0" borderId="0" xfId="43" applyFont="1" applyBorder="1" applyAlignment="1"/>
    <xf numFmtId="4" fontId="50" fillId="0" borderId="0" xfId="42" applyNumberFormat="1" applyFont="1" applyBorder="1" applyAlignment="1">
      <alignment vertical="center"/>
    </xf>
    <xf numFmtId="0" fontId="69" fillId="0" borderId="0" xfId="43" applyFont="1" applyBorder="1" applyAlignment="1">
      <alignment horizontal="center" vertical="center"/>
    </xf>
    <xf numFmtId="164" fontId="50" fillId="0" borderId="0" xfId="44" applyFont="1" applyBorder="1" applyAlignment="1" applyProtection="1">
      <alignment vertical="center"/>
    </xf>
    <xf numFmtId="164" fontId="50" fillId="0" borderId="6" xfId="44" applyFont="1" applyBorder="1" applyAlignment="1" applyProtection="1">
      <alignment horizontal="center" vertical="center"/>
    </xf>
    <xf numFmtId="172" fontId="70" fillId="0" borderId="0" xfId="42" applyNumberFormat="1" applyFont="1" applyBorder="1" applyAlignment="1">
      <alignment horizontal="center" vertical="center"/>
    </xf>
    <xf numFmtId="172" fontId="60" fillId="0" borderId="0" xfId="42" applyNumberFormat="1" applyFont="1" applyBorder="1" applyAlignment="1">
      <alignment vertical="center"/>
    </xf>
    <xf numFmtId="0" fontId="71" fillId="0" borderId="10" xfId="38" applyFont="1" applyBorder="1" applyAlignment="1">
      <alignment vertical="center"/>
    </xf>
    <xf numFmtId="0" fontId="71" fillId="0" borderId="10" xfId="38" applyFont="1" applyBorder="1" applyAlignment="1">
      <alignment horizontal="center" vertical="center"/>
    </xf>
    <xf numFmtId="0" fontId="71" fillId="0" borderId="11" xfId="38" applyFont="1" applyBorder="1"/>
    <xf numFmtId="167" fontId="5" fillId="0" borderId="17" xfId="36" applyNumberFormat="1" applyFont="1" applyFill="1" applyBorder="1" applyAlignment="1">
      <alignment horizontal="left" vertical="center" wrapText="1"/>
    </xf>
    <xf numFmtId="0" fontId="57" fillId="0" borderId="16" xfId="43" applyFont="1" applyBorder="1" applyAlignment="1">
      <alignment horizontal="center" vertical="center" wrapText="1"/>
    </xf>
    <xf numFmtId="0" fontId="57" fillId="0" borderId="5" xfId="43" applyFont="1" applyBorder="1" applyAlignment="1">
      <alignment horizontal="left" vertical="center" wrapText="1"/>
    </xf>
    <xf numFmtId="0" fontId="57" fillId="0" borderId="16" xfId="43" applyFont="1" applyBorder="1" applyAlignment="1">
      <alignment horizontal="center" vertical="center" wrapText="1"/>
    </xf>
    <xf numFmtId="0" fontId="3" fillId="0" borderId="34" xfId="36" applyFont="1" applyBorder="1" applyAlignment="1">
      <alignment horizontal="center" vertical="center" wrapText="1"/>
    </xf>
    <xf numFmtId="0" fontId="3" fillId="0" borderId="59" xfId="36" applyFont="1" applyBorder="1" applyAlignment="1">
      <alignment horizontal="center" vertical="center" wrapText="1"/>
    </xf>
    <xf numFmtId="0" fontId="3" fillId="0" borderId="30" xfId="36" applyFont="1" applyBorder="1" applyAlignment="1">
      <alignment horizontal="center" vertical="center"/>
    </xf>
    <xf numFmtId="0" fontId="3" fillId="0" borderId="34" xfId="36" applyFont="1" applyBorder="1" applyAlignment="1">
      <alignment horizontal="center" vertical="center"/>
    </xf>
    <xf numFmtId="167" fontId="3" fillId="0" borderId="59" xfId="36" applyNumberFormat="1" applyFont="1" applyBorder="1" applyAlignment="1">
      <alignment horizontal="center" vertical="center"/>
    </xf>
    <xf numFmtId="2" fontId="5" fillId="0" borderId="3" xfId="36" applyNumberFormat="1" applyFont="1" applyBorder="1" applyAlignment="1">
      <alignment horizontal="center" vertical="center"/>
    </xf>
    <xf numFmtId="10" fontId="5" fillId="0" borderId="11" xfId="36" applyNumberFormat="1" applyFont="1" applyBorder="1" applyAlignment="1">
      <alignment horizontal="center" vertical="center"/>
    </xf>
    <xf numFmtId="171" fontId="5" fillId="0" borderId="30" xfId="36" applyNumberFormat="1" applyFont="1" applyBorder="1" applyAlignment="1">
      <alignment horizontal="center" vertical="center"/>
    </xf>
    <xf numFmtId="0" fontId="51" fillId="0" borderId="34" xfId="38" applyFont="1" applyBorder="1" applyAlignment="1">
      <alignment horizontal="center" vertical="center"/>
    </xf>
    <xf numFmtId="167" fontId="51" fillId="0" borderId="59" xfId="38" applyNumberFormat="1" applyFont="1" applyBorder="1" applyAlignment="1">
      <alignment horizontal="center" vertical="center"/>
    </xf>
    <xf numFmtId="0" fontId="51" fillId="0" borderId="30" xfId="38" applyFont="1" applyBorder="1" applyAlignment="1">
      <alignment horizontal="center" vertical="center"/>
    </xf>
    <xf numFmtId="0" fontId="51" fillId="0" borderId="30" xfId="38" applyFont="1" applyBorder="1" applyAlignment="1">
      <alignment horizontal="center" vertical="center" wrapText="1"/>
    </xf>
    <xf numFmtId="0" fontId="51" fillId="0" borderId="59" xfId="38" applyFont="1" applyBorder="1" applyAlignment="1">
      <alignment horizontal="center" vertical="center" wrapText="1"/>
    </xf>
    <xf numFmtId="167" fontId="56" fillId="0" borderId="3" xfId="38" applyNumberFormat="1" applyFont="1" applyBorder="1" applyAlignment="1">
      <alignment horizontal="center" vertical="center"/>
    </xf>
    <xf numFmtId="10" fontId="56" fillId="0" borderId="11" xfId="38" applyNumberFormat="1" applyFont="1" applyBorder="1" applyAlignment="1">
      <alignment horizontal="center" vertical="center"/>
    </xf>
    <xf numFmtId="14" fontId="56" fillId="0" borderId="30" xfId="38" applyNumberFormat="1" applyFont="1" applyBorder="1" applyAlignment="1">
      <alignment horizontal="center" vertical="center"/>
    </xf>
    <xf numFmtId="0" fontId="60" fillId="0" borderId="30" xfId="43" applyFont="1" applyBorder="1" applyAlignment="1">
      <alignment horizontal="center" vertical="center"/>
    </xf>
    <xf numFmtId="0" fontId="60" fillId="0" borderId="30" xfId="43" applyFont="1" applyBorder="1" applyAlignment="1">
      <alignment horizontal="center" vertical="center" wrapText="1"/>
    </xf>
    <xf numFmtId="2" fontId="57" fillId="0" borderId="3" xfId="43" applyNumberFormat="1" applyFont="1" applyBorder="1" applyAlignment="1">
      <alignment horizontal="center" vertical="center"/>
    </xf>
    <xf numFmtId="171" fontId="57" fillId="0" borderId="53" xfId="43" applyNumberFormat="1" applyFont="1" applyBorder="1" applyAlignment="1">
      <alignment horizontal="center" vertical="center"/>
    </xf>
    <xf numFmtId="10" fontId="57" fillId="0" borderId="11" xfId="43" applyNumberFormat="1" applyFont="1" applyBorder="1" applyAlignment="1">
      <alignment horizontal="center" vertical="center"/>
    </xf>
    <xf numFmtId="0" fontId="60" fillId="0" borderId="34" xfId="43" applyFont="1" applyBorder="1" applyAlignment="1">
      <alignment horizontal="center" vertical="center"/>
    </xf>
    <xf numFmtId="167" fontId="60" fillId="0" borderId="59" xfId="43" applyNumberFormat="1" applyFont="1" applyBorder="1" applyAlignment="1">
      <alignment horizontal="center" vertical="center"/>
    </xf>
    <xf numFmtId="0" fontId="57" fillId="0" borderId="24" xfId="43" applyFont="1" applyBorder="1" applyAlignment="1">
      <alignment horizontal="center" vertical="center" wrapText="1"/>
    </xf>
    <xf numFmtId="0" fontId="57" fillId="0" borderId="44" xfId="43" applyFont="1" applyBorder="1" applyAlignment="1">
      <alignment horizontal="center" vertical="center" wrapText="1"/>
    </xf>
    <xf numFmtId="0" fontId="57" fillId="0" borderId="71" xfId="43" applyFont="1" applyBorder="1" applyAlignment="1">
      <alignment horizontal="center" vertical="center" wrapText="1"/>
    </xf>
    <xf numFmtId="0" fontId="67" fillId="0" borderId="1" xfId="43" applyFont="1" applyBorder="1"/>
    <xf numFmtId="0" fontId="67" fillId="0" borderId="2" xfId="43" applyFont="1" applyBorder="1"/>
    <xf numFmtId="0" fontId="50" fillId="0" borderId="2" xfId="43" applyFont="1" applyBorder="1"/>
    <xf numFmtId="4" fontId="50" fillId="0" borderId="2" xfId="43" applyNumberFormat="1" applyFont="1" applyBorder="1"/>
    <xf numFmtId="0" fontId="50" fillId="0" borderId="3" xfId="43" applyFont="1" applyBorder="1"/>
    <xf numFmtId="178" fontId="66" fillId="0" borderId="0" xfId="43" applyNumberFormat="1" applyFont="1" applyFill="1" applyAlignment="1">
      <alignment horizontal="center" vertical="center"/>
    </xf>
    <xf numFmtId="0" fontId="51" fillId="0" borderId="31" xfId="38" applyFont="1" applyBorder="1" applyAlignment="1">
      <alignment horizontal="center" vertical="center" wrapText="1"/>
    </xf>
    <xf numFmtId="0" fontId="51" fillId="0" borderId="22" xfId="38" applyFont="1" applyBorder="1" applyAlignment="1">
      <alignment horizontal="center" vertical="center"/>
    </xf>
    <xf numFmtId="167" fontId="56" fillId="0" borderId="58" xfId="38" applyNumberFormat="1" applyFont="1" applyBorder="1" applyAlignment="1">
      <alignment horizontal="center" vertical="center"/>
    </xf>
    <xf numFmtId="172" fontId="64" fillId="0" borderId="0" xfId="43" applyNumberFormat="1" applyFont="1" applyFill="1" applyAlignment="1">
      <alignment horizontal="center" vertical="center"/>
    </xf>
    <xf numFmtId="169" fontId="66" fillId="0" borderId="0" xfId="43" applyNumberFormat="1" applyFont="1" applyFill="1" applyAlignment="1">
      <alignment horizontal="center" vertical="center"/>
    </xf>
    <xf numFmtId="169" fontId="75" fillId="0" borderId="0" xfId="43" applyNumberFormat="1" applyFont="1" applyFill="1" applyAlignment="1">
      <alignment horizontal="center" vertical="center"/>
    </xf>
    <xf numFmtId="0" fontId="60" fillId="0" borderId="2" xfId="43" applyFont="1" applyBorder="1"/>
    <xf numFmtId="0" fontId="48" fillId="0" borderId="0" xfId="43" applyBorder="1"/>
    <xf numFmtId="174" fontId="52" fillId="0" borderId="0" xfId="43" applyNumberFormat="1" applyFont="1" applyBorder="1"/>
    <xf numFmtId="167" fontId="68" fillId="0" borderId="0" xfId="43" applyNumberFormat="1" applyFont="1" applyBorder="1" applyAlignment="1">
      <alignment horizontal="center" vertical="center" wrapText="1"/>
    </xf>
    <xf numFmtId="175" fontId="60" fillId="14" borderId="5" xfId="37" applyNumberFormat="1" applyFont="1" applyFill="1" applyBorder="1" applyAlignment="1">
      <alignment horizontal="center" vertical="center" wrapText="1"/>
    </xf>
    <xf numFmtId="175" fontId="57" fillId="14" borderId="17" xfId="37" applyNumberFormat="1" applyFont="1" applyFill="1" applyBorder="1" applyAlignment="1">
      <alignment horizontal="left" vertical="center" wrapText="1"/>
    </xf>
    <xf numFmtId="0" fontId="49" fillId="0" borderId="0" xfId="45" applyFont="1" applyAlignment="1">
      <alignment horizontal="center" vertical="center"/>
    </xf>
    <xf numFmtId="0" fontId="60" fillId="11" borderId="16" xfId="45" applyFont="1" applyFill="1" applyBorder="1" applyAlignment="1">
      <alignment horizontal="center" vertical="center" wrapText="1"/>
    </xf>
    <xf numFmtId="0" fontId="60" fillId="11" borderId="5" xfId="45" applyFont="1" applyFill="1" applyBorder="1" applyAlignment="1">
      <alignment horizontal="center" vertical="center" wrapText="1"/>
    </xf>
    <xf numFmtId="0" fontId="57" fillId="11" borderId="5" xfId="45" applyFont="1" applyFill="1" applyBorder="1" applyAlignment="1">
      <alignment horizontal="center" vertical="center" wrapText="1"/>
    </xf>
    <xf numFmtId="0" fontId="60" fillId="11" borderId="5" xfId="45" applyFont="1" applyFill="1" applyBorder="1" applyAlignment="1">
      <alignment horizontal="justify" vertical="center" wrapText="1"/>
    </xf>
    <xf numFmtId="4" fontId="57" fillId="11" borderId="5" xfId="45" applyNumberFormat="1" applyFont="1" applyFill="1" applyBorder="1" applyAlignment="1">
      <alignment horizontal="center" vertical="center" wrapText="1"/>
    </xf>
    <xf numFmtId="175" fontId="57" fillId="11" borderId="5" xfId="45" applyNumberFormat="1" applyFont="1" applyFill="1" applyBorder="1" applyAlignment="1">
      <alignment horizontal="left" vertical="center" wrapText="1"/>
    </xf>
    <xf numFmtId="175" fontId="57" fillId="11" borderId="17" xfId="45" applyNumberFormat="1" applyFont="1" applyFill="1" applyBorder="1" applyAlignment="1">
      <alignment horizontal="left" vertical="center" wrapText="1"/>
    </xf>
    <xf numFmtId="0" fontId="63" fillId="0" borderId="0" xfId="45" applyFont="1" applyAlignment="1">
      <alignment horizontal="center" vertical="center"/>
    </xf>
    <xf numFmtId="175" fontId="60" fillId="0" borderId="0" xfId="45" applyNumberFormat="1" applyFont="1" applyAlignment="1">
      <alignment horizontal="center" vertical="center"/>
    </xf>
    <xf numFmtId="0" fontId="57" fillId="0" borderId="16" xfId="45" applyFont="1" applyFill="1" applyBorder="1" applyAlignment="1">
      <alignment horizontal="center" vertical="center" wrapText="1"/>
    </xf>
    <xf numFmtId="0" fontId="57" fillId="0" borderId="5" xfId="45" applyFont="1" applyFill="1" applyBorder="1" applyAlignment="1">
      <alignment horizontal="center" vertical="center" wrapText="1"/>
    </xf>
    <xf numFmtId="0" fontId="56" fillId="0" borderId="5" xfId="45" applyFont="1" applyFill="1" applyBorder="1" applyAlignment="1">
      <alignment vertical="center" wrapText="1"/>
    </xf>
    <xf numFmtId="0" fontId="56" fillId="0" borderId="5" xfId="45" applyFont="1" applyBorder="1" applyAlignment="1">
      <alignment horizontal="center" vertical="center"/>
    </xf>
    <xf numFmtId="4" fontId="57" fillId="0" borderId="5" xfId="45" applyNumberFormat="1" applyFont="1" applyFill="1" applyBorder="1" applyAlignment="1">
      <alignment horizontal="center" vertical="center" wrapText="1"/>
    </xf>
    <xf numFmtId="167" fontId="57" fillId="0" borderId="5" xfId="45" applyNumberFormat="1" applyFont="1" applyFill="1" applyBorder="1" applyAlignment="1">
      <alignment horizontal="left" vertical="center" wrapText="1"/>
    </xf>
    <xf numFmtId="0" fontId="57" fillId="0" borderId="16" xfId="45" applyFont="1" applyBorder="1" applyAlignment="1">
      <alignment horizontal="center" vertical="center" wrapText="1"/>
    </xf>
    <xf numFmtId="0" fontId="56" fillId="0" borderId="5" xfId="45" applyFont="1" applyFill="1" applyBorder="1" applyAlignment="1">
      <alignment horizontal="center" vertical="center" wrapText="1"/>
    </xf>
    <xf numFmtId="175" fontId="57" fillId="11" borderId="17" xfId="37" applyNumberFormat="1" applyFont="1" applyFill="1" applyBorder="1" applyAlignment="1">
      <alignment horizontal="left" vertical="center" wrapText="1"/>
    </xf>
    <xf numFmtId="0" fontId="57" fillId="0" borderId="5" xfId="45" applyFont="1" applyBorder="1" applyAlignment="1">
      <alignment horizontal="center" vertical="center" wrapText="1"/>
    </xf>
    <xf numFmtId="0" fontId="56" fillId="0" borderId="5" xfId="45" applyFont="1" applyBorder="1" applyAlignment="1">
      <alignment horizontal="center" vertical="center" wrapText="1"/>
    </xf>
    <xf numFmtId="0" fontId="56" fillId="0" borderId="5" xfId="45" applyFont="1" applyBorder="1" applyAlignment="1">
      <alignment vertical="center" wrapText="1"/>
    </xf>
    <xf numFmtId="167" fontId="57" fillId="0" borderId="5" xfId="45" applyNumberFormat="1" applyFont="1" applyBorder="1" applyAlignment="1">
      <alignment horizontal="left" vertical="center" wrapText="1"/>
    </xf>
    <xf numFmtId="172" fontId="60" fillId="0" borderId="0" xfId="45" applyNumberFormat="1" applyFont="1" applyAlignment="1">
      <alignment horizontal="center" vertical="center"/>
    </xf>
    <xf numFmtId="175" fontId="57" fillId="11" borderId="17" xfId="40" applyNumberFormat="1" applyFont="1" applyFill="1" applyBorder="1" applyAlignment="1">
      <alignment horizontal="left" vertical="center" wrapText="1"/>
    </xf>
    <xf numFmtId="0" fontId="69" fillId="0" borderId="9" xfId="43" applyFont="1" applyBorder="1" applyAlignment="1">
      <alignment horizontal="left" vertical="center"/>
    </xf>
    <xf numFmtId="0" fontId="50" fillId="0" borderId="10" xfId="42" applyFont="1" applyBorder="1" applyAlignment="1">
      <alignment vertical="center"/>
    </xf>
    <xf numFmtId="0" fontId="50" fillId="0" borderId="10" xfId="37" applyFont="1" applyBorder="1" applyAlignment="1"/>
    <xf numFmtId="4" fontId="50" fillId="0" borderId="10" xfId="42" applyNumberFormat="1" applyFont="1" applyBorder="1" applyAlignment="1">
      <alignment horizontal="left" vertical="center"/>
    </xf>
    <xf numFmtId="0" fontId="69" fillId="0" borderId="10" xfId="43" applyFont="1" applyBorder="1" applyAlignment="1">
      <alignment horizontal="left" vertical="center"/>
    </xf>
    <xf numFmtId="164" fontId="50" fillId="0" borderId="10" xfId="44" applyFont="1" applyBorder="1" applyAlignment="1" applyProtection="1">
      <alignment horizontal="left" vertical="center"/>
    </xf>
    <xf numFmtId="175" fontId="50" fillId="0" borderId="10" xfId="42" applyNumberFormat="1" applyFont="1" applyBorder="1" applyAlignment="1">
      <alignment horizontal="left" vertical="center"/>
    </xf>
    <xf numFmtId="164" fontId="50" fillId="0" borderId="11" xfId="44" applyFont="1" applyBorder="1" applyAlignment="1" applyProtection="1">
      <alignment horizontal="left" vertical="center"/>
    </xf>
    <xf numFmtId="0" fontId="48" fillId="0" borderId="0" xfId="37" applyBorder="1"/>
    <xf numFmtId="175" fontId="51" fillId="0" borderId="0" xfId="37" applyNumberFormat="1" applyFont="1" applyFill="1"/>
    <xf numFmtId="0" fontId="6" fillId="0" borderId="5" xfId="43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/>
    </xf>
    <xf numFmtId="173" fontId="9" fillId="0" borderId="34" xfId="0" applyNumberFormat="1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5" fillId="0" borderId="37" xfId="0" applyFont="1" applyBorder="1" applyAlignment="1">
      <alignment vertical="center" wrapText="1"/>
    </xf>
    <xf numFmtId="0" fontId="5" fillId="0" borderId="38" xfId="0" applyFont="1" applyBorder="1" applyAlignment="1">
      <alignment horizontal="left" vertical="center"/>
    </xf>
    <xf numFmtId="0" fontId="28" fillId="0" borderId="40" xfId="0" applyFont="1" applyBorder="1" applyAlignment="1">
      <alignment horizontal="left" vertical="center" wrapText="1"/>
    </xf>
    <xf numFmtId="173" fontId="3" fillId="0" borderId="36" xfId="0" applyNumberFormat="1" applyFont="1" applyBorder="1" applyAlignment="1">
      <alignment horizontal="center" vertical="center"/>
    </xf>
    <xf numFmtId="0" fontId="29" fillId="9" borderId="38" xfId="0" applyFont="1" applyFill="1" applyBorder="1" applyAlignment="1">
      <alignment horizontal="center" vertical="center"/>
    </xf>
    <xf numFmtId="173" fontId="30" fillId="0" borderId="38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35" fillId="0" borderId="38" xfId="0" applyFont="1" applyBorder="1" applyAlignment="1">
      <alignment horizontal="left" vertical="center" wrapText="1"/>
    </xf>
    <xf numFmtId="0" fontId="60" fillId="11" borderId="7" xfId="43" applyFont="1" applyFill="1" applyBorder="1" applyAlignment="1">
      <alignment horizontal="center" vertical="center" wrapText="1"/>
    </xf>
    <xf numFmtId="0" fontId="60" fillId="11" borderId="42" xfId="43" applyFont="1" applyFill="1" applyBorder="1" applyAlignment="1">
      <alignment horizontal="center" vertical="center" wrapText="1"/>
    </xf>
    <xf numFmtId="0" fontId="56" fillId="0" borderId="7" xfId="38" applyFont="1" applyBorder="1" applyAlignment="1">
      <alignment horizontal="left" vertical="center"/>
    </xf>
    <xf numFmtId="0" fontId="56" fillId="0" borderId="49" xfId="38" applyFont="1" applyBorder="1" applyAlignment="1">
      <alignment horizontal="left" vertical="center"/>
    </xf>
    <xf numFmtId="0" fontId="56" fillId="0" borderId="8" xfId="38" applyFont="1" applyBorder="1" applyAlignment="1">
      <alignment horizontal="left" vertical="center"/>
    </xf>
    <xf numFmtId="173" fontId="51" fillId="0" borderId="50" xfId="38" applyNumberFormat="1" applyFont="1" applyBorder="1" applyAlignment="1">
      <alignment horizontal="center" vertical="center"/>
    </xf>
    <xf numFmtId="173" fontId="51" fillId="0" borderId="40" xfId="38" applyNumberFormat="1" applyFont="1" applyBorder="1" applyAlignment="1">
      <alignment horizontal="center" vertical="center"/>
    </xf>
    <xf numFmtId="173" fontId="51" fillId="0" borderId="43" xfId="38" applyNumberFormat="1" applyFont="1" applyBorder="1" applyAlignment="1">
      <alignment horizontal="center" vertical="center"/>
    </xf>
    <xf numFmtId="0" fontId="55" fillId="0" borderId="29" xfId="38" applyFont="1" applyBorder="1" applyAlignment="1">
      <alignment horizontal="center" vertical="center"/>
    </xf>
    <xf numFmtId="0" fontId="55" fillId="0" borderId="49" xfId="38" applyFont="1" applyBorder="1" applyAlignment="1">
      <alignment horizontal="center" vertical="center"/>
    </xf>
    <xf numFmtId="0" fontId="55" fillId="0" borderId="42" xfId="38" applyFont="1" applyBorder="1" applyAlignment="1">
      <alignment horizontal="center" vertical="center"/>
    </xf>
    <xf numFmtId="0" fontId="54" fillId="0" borderId="24" xfId="38" applyFont="1" applyBorder="1" applyAlignment="1">
      <alignment horizontal="center" vertical="center"/>
    </xf>
    <xf numFmtId="0" fontId="54" fillId="0" borderId="44" xfId="38" applyFont="1" applyBorder="1" applyAlignment="1">
      <alignment horizontal="center" vertical="center"/>
    </xf>
    <xf numFmtId="0" fontId="54" fillId="0" borderId="45" xfId="38" applyFont="1" applyBorder="1" applyAlignment="1">
      <alignment horizontal="center" vertical="center"/>
    </xf>
    <xf numFmtId="0" fontId="54" fillId="0" borderId="28" xfId="38" applyFont="1" applyBorder="1" applyAlignment="1">
      <alignment horizontal="center" vertical="center"/>
    </xf>
    <xf numFmtId="0" fontId="54" fillId="0" borderId="33" xfId="38" applyFont="1" applyBorder="1" applyAlignment="1">
      <alignment horizontal="center" vertical="center"/>
    </xf>
    <xf numFmtId="0" fontId="54" fillId="0" borderId="54" xfId="38" applyFont="1" applyBorder="1" applyAlignment="1">
      <alignment horizontal="center" vertical="center"/>
    </xf>
    <xf numFmtId="0" fontId="51" fillId="0" borderId="1" xfId="38" applyFont="1" applyBorder="1" applyAlignment="1">
      <alignment horizontal="center" vertical="center"/>
    </xf>
    <xf numFmtId="0" fontId="51" fillId="0" borderId="2" xfId="38" applyFont="1" applyBorder="1" applyAlignment="1">
      <alignment horizontal="center" vertical="center"/>
    </xf>
    <xf numFmtId="0" fontId="51" fillId="0" borderId="3" xfId="38" applyFont="1" applyBorder="1" applyAlignment="1">
      <alignment horizontal="center" vertical="center"/>
    </xf>
    <xf numFmtId="0" fontId="51" fillId="0" borderId="4" xfId="38" applyFont="1" applyBorder="1" applyAlignment="1">
      <alignment horizontal="center" vertical="center"/>
    </xf>
    <xf numFmtId="0" fontId="51" fillId="0" borderId="0" xfId="38" applyFont="1" applyBorder="1" applyAlignment="1">
      <alignment horizontal="center" vertical="center"/>
    </xf>
    <xf numFmtId="0" fontId="51" fillId="0" borderId="6" xfId="38" applyFont="1" applyBorder="1" applyAlignment="1">
      <alignment horizontal="center" vertical="center"/>
    </xf>
    <xf numFmtId="0" fontId="51" fillId="0" borderId="28" xfId="38" applyFont="1" applyBorder="1" applyAlignment="1">
      <alignment horizontal="center" vertical="center"/>
    </xf>
    <xf numFmtId="0" fontId="51" fillId="0" borderId="33" xfId="38" applyFont="1" applyBorder="1" applyAlignment="1">
      <alignment horizontal="center" vertical="center"/>
    </xf>
    <xf numFmtId="0" fontId="51" fillId="0" borderId="54" xfId="38" applyFont="1" applyBorder="1" applyAlignment="1">
      <alignment horizontal="center" vertical="center"/>
    </xf>
    <xf numFmtId="0" fontId="48" fillId="0" borderId="48" xfId="43" applyBorder="1" applyAlignment="1">
      <alignment horizontal="center"/>
    </xf>
    <xf numFmtId="0" fontId="48" fillId="0" borderId="37" xfId="43" applyBorder="1" applyAlignment="1">
      <alignment horizontal="center"/>
    </xf>
    <xf numFmtId="0" fontId="48" fillId="0" borderId="41" xfId="43" applyBorder="1" applyAlignment="1">
      <alignment horizontal="center"/>
    </xf>
    <xf numFmtId="0" fontId="56" fillId="0" borderId="72" xfId="38" applyFont="1" applyBorder="1" applyAlignment="1">
      <alignment horizontal="left" vertical="center" wrapText="1"/>
    </xf>
    <xf numFmtId="0" fontId="56" fillId="0" borderId="33" xfId="38" applyFont="1" applyBorder="1" applyAlignment="1">
      <alignment horizontal="left" vertical="center" wrapText="1"/>
    </xf>
    <xf numFmtId="0" fontId="56" fillId="0" borderId="73" xfId="38" applyFont="1" applyBorder="1" applyAlignment="1">
      <alignment horizontal="left" vertical="center" wrapText="1"/>
    </xf>
    <xf numFmtId="0" fontId="77" fillId="0" borderId="7" xfId="38" applyFont="1" applyBorder="1" applyAlignment="1">
      <alignment horizontal="left" vertical="center" wrapText="1"/>
    </xf>
    <xf numFmtId="0" fontId="77" fillId="0" borderId="49" xfId="38" applyFont="1" applyBorder="1" applyAlignment="1">
      <alignment horizontal="left" vertical="center" wrapText="1"/>
    </xf>
    <xf numFmtId="0" fontId="77" fillId="0" borderId="8" xfId="38" applyFont="1" applyBorder="1" applyAlignment="1">
      <alignment horizontal="left" vertical="center" wrapText="1"/>
    </xf>
    <xf numFmtId="0" fontId="58" fillId="13" borderId="51" xfId="38" applyFont="1" applyFill="1" applyBorder="1" applyAlignment="1">
      <alignment horizontal="center" vertical="center"/>
    </xf>
    <xf numFmtId="0" fontId="58" fillId="13" borderId="52" xfId="38" applyFont="1" applyFill="1" applyBorder="1" applyAlignment="1">
      <alignment horizontal="center" vertical="center"/>
    </xf>
    <xf numFmtId="0" fontId="58" fillId="13" borderId="53" xfId="38" applyFont="1" applyFill="1" applyBorder="1" applyAlignment="1">
      <alignment horizontal="center" vertical="center"/>
    </xf>
    <xf numFmtId="174" fontId="8" fillId="0" borderId="0" xfId="36" applyNumberFormat="1" applyFont="1" applyBorder="1" applyAlignment="1">
      <alignment horizontal="center"/>
    </xf>
    <xf numFmtId="0" fontId="5" fillId="0" borderId="26" xfId="36" applyFont="1" applyBorder="1" applyAlignment="1">
      <alignment horizontal="center" vertical="center" wrapText="1"/>
    </xf>
    <xf numFmtId="173" fontId="9" fillId="0" borderId="34" xfId="36" applyNumberFormat="1" applyFont="1" applyBorder="1" applyAlignment="1">
      <alignment horizontal="center" vertical="center"/>
    </xf>
    <xf numFmtId="0" fontId="27" fillId="0" borderId="25" xfId="36" applyFont="1" applyBorder="1" applyAlignment="1">
      <alignment horizontal="center" vertical="center"/>
    </xf>
    <xf numFmtId="0" fontId="3" fillId="0" borderId="25" xfId="36" applyFont="1" applyBorder="1" applyAlignment="1">
      <alignment horizontal="center" vertical="center"/>
    </xf>
    <xf numFmtId="0" fontId="9" fillId="0" borderId="25" xfId="36" applyFont="1" applyBorder="1" applyAlignment="1">
      <alignment horizontal="center" vertical="center"/>
    </xf>
    <xf numFmtId="0" fontId="5" fillId="0" borderId="60" xfId="36" applyFont="1" applyBorder="1" applyAlignment="1">
      <alignment horizontal="left" vertical="center" wrapText="1"/>
    </xf>
    <xf numFmtId="0" fontId="5" fillId="0" borderId="56" xfId="36" applyFont="1" applyBorder="1" applyAlignment="1">
      <alignment horizontal="left" vertical="center" wrapText="1"/>
    </xf>
    <xf numFmtId="0" fontId="5" fillId="0" borderId="61" xfId="36" applyFont="1" applyBorder="1" applyAlignment="1">
      <alignment horizontal="left" vertical="center" wrapText="1"/>
    </xf>
    <xf numFmtId="0" fontId="5" fillId="0" borderId="65" xfId="36" applyFont="1" applyBorder="1" applyAlignment="1">
      <alignment horizontal="left" vertical="center"/>
    </xf>
    <xf numFmtId="0" fontId="5" fillId="0" borderId="66" xfId="36" applyFont="1" applyBorder="1" applyAlignment="1">
      <alignment horizontal="left" vertical="center"/>
    </xf>
    <xf numFmtId="0" fontId="5" fillId="0" borderId="67" xfId="36" applyFont="1" applyBorder="1" applyAlignment="1">
      <alignment horizontal="left" vertical="center"/>
    </xf>
    <xf numFmtId="0" fontId="5" fillId="0" borderId="62" xfId="36" applyFont="1" applyBorder="1" applyAlignment="1">
      <alignment horizontal="left" vertical="center" wrapText="1"/>
    </xf>
    <xf numFmtId="0" fontId="5" fillId="0" borderId="63" xfId="36" applyFont="1" applyBorder="1" applyAlignment="1">
      <alignment horizontal="left" vertical="center" wrapText="1"/>
    </xf>
    <xf numFmtId="0" fontId="5" fillId="0" borderId="64" xfId="36" applyFont="1" applyBorder="1" applyAlignment="1">
      <alignment horizontal="left" vertical="center" wrapText="1"/>
    </xf>
    <xf numFmtId="173" fontId="3" fillId="0" borderId="36" xfId="36" applyNumberFormat="1" applyFont="1" applyBorder="1" applyAlignment="1">
      <alignment horizontal="center" vertical="center"/>
    </xf>
    <xf numFmtId="0" fontId="29" fillId="11" borderId="38" xfId="36" applyFont="1" applyFill="1" applyBorder="1" applyAlignment="1">
      <alignment horizontal="center" vertical="center"/>
    </xf>
    <xf numFmtId="173" fontId="30" fillId="0" borderId="29" xfId="36" applyNumberFormat="1" applyFont="1" applyBorder="1" applyAlignment="1">
      <alignment horizontal="center" vertical="center"/>
    </xf>
    <xf numFmtId="173" fontId="52" fillId="0" borderId="55" xfId="38" applyNumberFormat="1" applyFont="1" applyBorder="1" applyAlignment="1">
      <alignment horizontal="center" vertical="center"/>
    </xf>
    <xf numFmtId="173" fontId="52" fillId="0" borderId="56" xfId="38" applyNumberFormat="1" applyFont="1" applyBorder="1" applyAlignment="1">
      <alignment horizontal="center" vertical="center"/>
    </xf>
    <xf numFmtId="173" fontId="52" fillId="0" borderId="57" xfId="38" applyNumberFormat="1" applyFont="1" applyBorder="1" applyAlignment="1">
      <alignment horizontal="center" vertical="center"/>
    </xf>
    <xf numFmtId="173" fontId="52" fillId="0" borderId="26" xfId="38" applyNumberFormat="1" applyFont="1" applyBorder="1" applyAlignment="1">
      <alignment horizontal="center" vertical="center"/>
    </xf>
    <xf numFmtId="173" fontId="52" fillId="0" borderId="27" xfId="38" applyNumberFormat="1" applyFont="1" applyBorder="1" applyAlignment="1">
      <alignment horizontal="center" vertical="center"/>
    </xf>
    <xf numFmtId="173" fontId="52" fillId="0" borderId="46" xfId="38" applyNumberFormat="1" applyFont="1" applyBorder="1" applyAlignment="1">
      <alignment horizontal="center" vertical="center"/>
    </xf>
    <xf numFmtId="0" fontId="49" fillId="0" borderId="31" xfId="43" applyFont="1" applyBorder="1" applyAlignment="1">
      <alignment horizontal="center"/>
    </xf>
    <xf numFmtId="0" fontId="49" fillId="0" borderId="22" xfId="43" applyFont="1" applyBorder="1" applyAlignment="1">
      <alignment horizontal="center"/>
    </xf>
    <xf numFmtId="0" fontId="49" fillId="0" borderId="58" xfId="43" applyFont="1" applyBorder="1" applyAlignment="1">
      <alignment horizontal="center"/>
    </xf>
    <xf numFmtId="0" fontId="58" fillId="13" borderId="16" xfId="38" applyFont="1" applyFill="1" applyBorder="1" applyAlignment="1">
      <alignment horizontal="center" vertical="center"/>
    </xf>
    <xf numFmtId="0" fontId="58" fillId="13" borderId="5" xfId="38" applyFont="1" applyFill="1" applyBorder="1" applyAlignment="1">
      <alignment horizontal="center" vertical="center"/>
    </xf>
    <xf numFmtId="0" fontId="58" fillId="13" borderId="17" xfId="38" applyFont="1" applyFill="1" applyBorder="1" applyAlignment="1">
      <alignment horizontal="center" vertical="center"/>
    </xf>
    <xf numFmtId="173" fontId="59" fillId="0" borderId="49" xfId="43" applyNumberFormat="1" applyFont="1" applyBorder="1" applyAlignment="1">
      <alignment horizontal="center" vertical="center"/>
    </xf>
    <xf numFmtId="0" fontId="49" fillId="0" borderId="26" xfId="43" applyFont="1" applyBorder="1" applyAlignment="1">
      <alignment horizontal="center" vertical="center"/>
    </xf>
    <xf numFmtId="0" fontId="49" fillId="0" borderId="27" xfId="43" applyFont="1" applyBorder="1" applyAlignment="1">
      <alignment horizontal="center" vertical="center"/>
    </xf>
    <xf numFmtId="0" fontId="56" fillId="0" borderId="60" xfId="38" applyFont="1" applyBorder="1" applyAlignment="1">
      <alignment horizontal="left" vertical="center" wrapText="1"/>
    </xf>
    <xf numFmtId="0" fontId="56" fillId="0" borderId="56" xfId="38" applyFont="1" applyBorder="1" applyAlignment="1">
      <alignment horizontal="left" vertical="center" wrapText="1"/>
    </xf>
    <xf numFmtId="0" fontId="56" fillId="0" borderId="61" xfId="38" applyFont="1" applyBorder="1" applyAlignment="1">
      <alignment horizontal="left" vertical="center" wrapText="1"/>
    </xf>
    <xf numFmtId="0" fontId="56" fillId="0" borderId="65" xfId="38" applyFont="1" applyBorder="1" applyAlignment="1">
      <alignment horizontal="left" vertical="center"/>
    </xf>
    <xf numFmtId="0" fontId="56" fillId="0" borderId="66" xfId="38" applyFont="1" applyBorder="1" applyAlignment="1">
      <alignment horizontal="left" vertical="center"/>
    </xf>
    <xf numFmtId="0" fontId="56" fillId="0" borderId="67" xfId="38" applyFont="1" applyBorder="1" applyAlignment="1">
      <alignment horizontal="left" vertical="center"/>
    </xf>
    <xf numFmtId="0" fontId="54" fillId="0" borderId="13" xfId="38" applyFont="1" applyBorder="1" applyAlignment="1">
      <alignment horizontal="center" vertical="center"/>
    </xf>
    <xf numFmtId="0" fontId="54" fillId="0" borderId="14" xfId="38" applyFont="1" applyBorder="1" applyAlignment="1">
      <alignment horizontal="center" vertical="center"/>
    </xf>
    <xf numFmtId="0" fontId="54" fillId="0" borderId="15" xfId="38" applyFont="1" applyBorder="1" applyAlignment="1">
      <alignment horizontal="center" vertical="center"/>
    </xf>
    <xf numFmtId="0" fontId="54" fillId="0" borderId="31" xfId="38" applyFont="1" applyBorder="1" applyAlignment="1">
      <alignment horizontal="center" vertical="center"/>
    </xf>
    <xf numFmtId="0" fontId="54" fillId="0" borderId="22" xfId="38" applyFont="1" applyBorder="1" applyAlignment="1">
      <alignment horizontal="center" vertical="center"/>
    </xf>
    <xf numFmtId="0" fontId="54" fillId="0" borderId="58" xfId="38" applyFont="1" applyBorder="1" applyAlignment="1">
      <alignment horizontal="center" vertical="center"/>
    </xf>
    <xf numFmtId="0" fontId="54" fillId="0" borderId="68" xfId="38" applyFont="1" applyBorder="1" applyAlignment="1">
      <alignment horizontal="center" vertical="center"/>
    </xf>
    <xf numFmtId="0" fontId="54" fillId="0" borderId="63" xfId="38" applyFont="1" applyBorder="1" applyAlignment="1">
      <alignment horizontal="center" vertical="center"/>
    </xf>
    <xf numFmtId="0" fontId="54" fillId="0" borderId="69" xfId="38" applyFont="1" applyBorder="1" applyAlignment="1">
      <alignment horizontal="center" vertical="center"/>
    </xf>
    <xf numFmtId="174" fontId="52" fillId="15" borderId="0" xfId="43" applyNumberFormat="1" applyFont="1" applyFill="1" applyBorder="1" applyAlignment="1">
      <alignment horizontal="center"/>
    </xf>
    <xf numFmtId="0" fontId="57" fillId="0" borderId="26" xfId="43" applyFont="1" applyBorder="1" applyAlignment="1">
      <alignment horizontal="center" vertical="center" wrapText="1"/>
    </xf>
    <xf numFmtId="173" fontId="66" fillId="0" borderId="34" xfId="43" applyNumberFormat="1" applyFont="1" applyBorder="1" applyAlignment="1">
      <alignment horizontal="center" vertical="center"/>
    </xf>
    <xf numFmtId="0" fontId="73" fillId="0" borderId="25" xfId="43" applyFont="1" applyBorder="1" applyAlignment="1">
      <alignment horizontal="center" vertical="center"/>
    </xf>
    <xf numFmtId="0" fontId="60" fillId="0" borderId="25" xfId="43" applyFont="1" applyBorder="1" applyAlignment="1">
      <alignment horizontal="center" vertical="center"/>
    </xf>
    <xf numFmtId="0" fontId="66" fillId="0" borderId="59" xfId="43" applyFont="1" applyBorder="1" applyAlignment="1">
      <alignment horizontal="center" vertical="center"/>
    </xf>
    <xf numFmtId="0" fontId="57" fillId="0" borderId="60" xfId="43" applyFont="1" applyBorder="1" applyAlignment="1">
      <alignment horizontal="left" vertical="center" wrapText="1"/>
    </xf>
    <xf numFmtId="0" fontId="57" fillId="0" borderId="56" xfId="43" applyFont="1" applyBorder="1" applyAlignment="1">
      <alignment horizontal="left" vertical="center" wrapText="1"/>
    </xf>
    <xf numFmtId="0" fontId="57" fillId="0" borderId="61" xfId="43" applyFont="1" applyBorder="1" applyAlignment="1">
      <alignment horizontal="left" vertical="center" wrapText="1"/>
    </xf>
    <xf numFmtId="0" fontId="57" fillId="0" borderId="65" xfId="43" applyFont="1" applyBorder="1" applyAlignment="1">
      <alignment horizontal="left" vertical="center"/>
    </xf>
    <xf numFmtId="0" fontId="57" fillId="0" borderId="66" xfId="43" applyFont="1" applyBorder="1" applyAlignment="1">
      <alignment horizontal="left" vertical="center"/>
    </xf>
    <xf numFmtId="0" fontId="57" fillId="0" borderId="70" xfId="43" applyFont="1" applyBorder="1" applyAlignment="1">
      <alignment horizontal="left" vertical="center"/>
    </xf>
    <xf numFmtId="0" fontId="57" fillId="0" borderId="62" xfId="43" applyFont="1" applyBorder="1" applyAlignment="1">
      <alignment horizontal="left" vertical="center" wrapText="1"/>
    </xf>
    <xf numFmtId="0" fontId="57" fillId="0" borderId="63" xfId="43" applyFont="1" applyBorder="1" applyAlignment="1">
      <alignment horizontal="left" vertical="center" wrapText="1"/>
    </xf>
    <xf numFmtId="0" fontId="57" fillId="0" borderId="64" xfId="43" applyFont="1" applyBorder="1" applyAlignment="1">
      <alignment horizontal="left" vertical="center" wrapText="1"/>
    </xf>
    <xf numFmtId="173" fontId="60" fillId="0" borderId="47" xfId="43" applyNumberFormat="1" applyFont="1" applyBorder="1" applyAlignment="1">
      <alignment horizontal="center" vertical="center"/>
    </xf>
    <xf numFmtId="0" fontId="74" fillId="11" borderId="38" xfId="43" applyFont="1" applyFill="1" applyBorder="1" applyAlignment="1">
      <alignment horizontal="center" vertical="center"/>
    </xf>
    <xf numFmtId="173" fontId="59" fillId="0" borderId="29" xfId="43" applyNumberFormat="1" applyFont="1" applyBorder="1" applyAlignment="1">
      <alignment horizontal="center" vertical="center"/>
    </xf>
    <xf numFmtId="0" fontId="49" fillId="0" borderId="16" xfId="37" applyFont="1" applyBorder="1" applyAlignment="1">
      <alignment horizontal="center"/>
    </xf>
    <xf numFmtId="0" fontId="49" fillId="0" borderId="5" xfId="37" applyFont="1" applyBorder="1" applyAlignment="1">
      <alignment horizontal="center"/>
    </xf>
    <xf numFmtId="0" fontId="49" fillId="0" borderId="17" xfId="37" applyFont="1" applyBorder="1" applyAlignment="1">
      <alignment horizontal="center"/>
    </xf>
    <xf numFmtId="173" fontId="59" fillId="0" borderId="5" xfId="37" applyNumberFormat="1" applyFont="1" applyBorder="1" applyAlignment="1">
      <alignment horizontal="center" vertical="center"/>
    </xf>
    <xf numFmtId="0" fontId="49" fillId="0" borderId="26" xfId="37" applyFont="1" applyBorder="1" applyAlignment="1">
      <alignment horizontal="center" vertical="center"/>
    </xf>
    <xf numFmtId="0" fontId="49" fillId="0" borderId="27" xfId="37" applyFont="1" applyBorder="1" applyAlignment="1">
      <alignment horizontal="center" vertical="center"/>
    </xf>
    <xf numFmtId="173" fontId="52" fillId="0" borderId="13" xfId="38" applyNumberFormat="1" applyFont="1" applyBorder="1" applyAlignment="1">
      <alignment horizontal="center" vertical="center"/>
    </xf>
    <xf numFmtId="173" fontId="52" fillId="0" borderId="14" xfId="38" applyNumberFormat="1" applyFont="1" applyBorder="1" applyAlignment="1">
      <alignment horizontal="center" vertical="center"/>
    </xf>
    <xf numFmtId="173" fontId="52" fillId="0" borderId="15" xfId="38" applyNumberFormat="1" applyFont="1" applyBorder="1" applyAlignment="1">
      <alignment horizontal="center" vertical="center"/>
    </xf>
    <xf numFmtId="173" fontId="52" fillId="0" borderId="16" xfId="38" applyNumberFormat="1" applyFont="1" applyBorder="1" applyAlignment="1">
      <alignment horizontal="center" vertical="center"/>
    </xf>
    <xf numFmtId="173" fontId="52" fillId="0" borderId="5" xfId="38" applyNumberFormat="1" applyFont="1" applyBorder="1" applyAlignment="1">
      <alignment horizontal="center" vertical="center"/>
    </xf>
    <xf numFmtId="173" fontId="52" fillId="0" borderId="17" xfId="38" applyNumberFormat="1" applyFont="1" applyBorder="1" applyAlignment="1">
      <alignment horizontal="center" vertical="center"/>
    </xf>
    <xf numFmtId="0" fontId="54" fillId="0" borderId="16" xfId="38" applyFont="1" applyBorder="1" applyAlignment="1">
      <alignment horizontal="center" vertical="center"/>
    </xf>
    <xf numFmtId="0" fontId="54" fillId="0" borderId="5" xfId="38" applyFont="1" applyBorder="1" applyAlignment="1">
      <alignment horizontal="center" vertical="center"/>
    </xf>
    <xf numFmtId="0" fontId="54" fillId="0" borderId="17" xfId="38" applyFont="1" applyBorder="1" applyAlignment="1">
      <alignment horizontal="center" vertical="center"/>
    </xf>
    <xf numFmtId="0" fontId="55" fillId="0" borderId="16" xfId="38" applyFont="1" applyBorder="1" applyAlignment="1">
      <alignment horizontal="center" vertical="center"/>
    </xf>
    <xf numFmtId="0" fontId="55" fillId="0" borderId="5" xfId="38" applyFont="1" applyBorder="1" applyAlignment="1">
      <alignment horizontal="center" vertical="center"/>
    </xf>
    <xf numFmtId="0" fontId="55" fillId="0" borderId="17" xfId="38" applyFont="1" applyBorder="1" applyAlignment="1">
      <alignment horizontal="center" vertical="center"/>
    </xf>
    <xf numFmtId="0" fontId="56" fillId="0" borderId="5" xfId="38" applyFont="1" applyBorder="1" applyAlignment="1">
      <alignment horizontal="left" vertical="center" wrapText="1"/>
    </xf>
    <xf numFmtId="0" fontId="56" fillId="0" borderId="5" xfId="38" applyFont="1" applyBorder="1" applyAlignment="1">
      <alignment horizontal="left" vertical="center"/>
    </xf>
    <xf numFmtId="0" fontId="57" fillId="0" borderId="5" xfId="38" applyFont="1" applyFill="1" applyBorder="1" applyAlignment="1">
      <alignment horizontal="left" vertical="center" wrapText="1"/>
    </xf>
    <xf numFmtId="0" fontId="3" fillId="3" borderId="5" xfId="13" applyFont="1" applyFill="1" applyBorder="1" applyAlignment="1">
      <alignment horizontal="center" vertical="center" wrapText="1"/>
    </xf>
    <xf numFmtId="0" fontId="3" fillId="2" borderId="5" xfId="13" applyFont="1" applyFill="1" applyBorder="1" applyAlignment="1">
      <alignment horizontal="center" vertical="center" wrapText="1"/>
    </xf>
    <xf numFmtId="0" fontId="5" fillId="3" borderId="5" xfId="13" applyFont="1" applyFill="1" applyBorder="1" applyAlignment="1">
      <alignment horizontal="center" vertical="center" wrapText="1"/>
    </xf>
    <xf numFmtId="0" fontId="3" fillId="3" borderId="16" xfId="18" applyFont="1" applyFill="1" applyBorder="1" applyAlignment="1">
      <alignment horizontal="center" vertical="center" wrapText="1"/>
    </xf>
    <xf numFmtId="0" fontId="3" fillId="3" borderId="5" xfId="18" applyFont="1" applyFill="1" applyBorder="1" applyAlignment="1">
      <alignment horizontal="center" vertical="center" wrapText="1"/>
    </xf>
    <xf numFmtId="0" fontId="3" fillId="3" borderId="17" xfId="18" applyFont="1" applyFill="1" applyBorder="1" applyAlignment="1">
      <alignment horizontal="center" vertical="center" wrapText="1"/>
    </xf>
    <xf numFmtId="0" fontId="3" fillId="3" borderId="16" xfId="13" applyFont="1" applyFill="1" applyBorder="1" applyAlignment="1">
      <alignment horizontal="center" vertical="center" wrapText="1"/>
    </xf>
    <xf numFmtId="0" fontId="3" fillId="3" borderId="17" xfId="13" applyFont="1" applyFill="1" applyBorder="1" applyAlignment="1">
      <alignment horizontal="center" vertical="center" wrapText="1"/>
    </xf>
    <xf numFmtId="0" fontId="3" fillId="2" borderId="13" xfId="18" applyFont="1" applyFill="1" applyBorder="1" applyAlignment="1">
      <alignment horizontal="center" vertical="center" wrapText="1"/>
    </xf>
    <xf numFmtId="0" fontId="3" fillId="2" borderId="14" xfId="18" applyFont="1" applyFill="1" applyBorder="1" applyAlignment="1">
      <alignment horizontal="center" vertical="center" wrapText="1"/>
    </xf>
    <xf numFmtId="0" fontId="3" fillId="2" borderId="15" xfId="18" applyFont="1" applyFill="1" applyBorder="1" applyAlignment="1">
      <alignment horizontal="center" vertical="center" wrapText="1"/>
    </xf>
    <xf numFmtId="0" fontId="3" fillId="2" borderId="13" xfId="13" applyFont="1" applyFill="1" applyBorder="1" applyAlignment="1">
      <alignment horizontal="center" vertical="center" wrapText="1"/>
    </xf>
    <xf numFmtId="0" fontId="3" fillId="2" borderId="14" xfId="13" applyFont="1" applyFill="1" applyBorder="1" applyAlignment="1">
      <alignment horizontal="center" vertical="center" wrapText="1"/>
    </xf>
    <xf numFmtId="0" fontId="3" fillId="2" borderId="15" xfId="13" applyFont="1" applyFill="1" applyBorder="1" applyAlignment="1">
      <alignment horizontal="center" vertical="center" wrapText="1"/>
    </xf>
    <xf numFmtId="0" fontId="3" fillId="3" borderId="5" xfId="13" applyFont="1" applyFill="1" applyBorder="1" applyAlignment="1">
      <alignment horizontal="center" vertical="center"/>
    </xf>
    <xf numFmtId="0" fontId="3" fillId="3" borderId="17" xfId="13" applyFont="1" applyFill="1" applyBorder="1" applyAlignment="1">
      <alignment horizontal="center" vertical="center"/>
    </xf>
    <xf numFmtId="0" fontId="3" fillId="3" borderId="7" xfId="13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top" wrapText="1"/>
    </xf>
    <xf numFmtId="0" fontId="14" fillId="0" borderId="4" xfId="29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9" fillId="0" borderId="4" xfId="0" applyFont="1" applyFill="1" applyBorder="1" applyAlignment="1">
      <alignment horizontal="left" vertical="center" wrapText="1"/>
    </xf>
    <xf numFmtId="0" fontId="6" fillId="0" borderId="16" xfId="0" applyFont="1" applyBorder="1" applyAlignment="1">
      <alignment wrapText="1"/>
    </xf>
    <xf numFmtId="0" fontId="14" fillId="0" borderId="16" xfId="0" applyFont="1" applyBorder="1" applyAlignment="1">
      <alignment wrapText="1"/>
    </xf>
    <xf numFmtId="0" fontId="19" fillId="0" borderId="4" xfId="0" applyFont="1" applyBorder="1" applyAlignment="1">
      <alignment wrapText="1"/>
    </xf>
    <xf numFmtId="2" fontId="14" fillId="6" borderId="5" xfId="0" applyNumberFormat="1" applyFont="1" applyFill="1" applyBorder="1" applyAlignment="1">
      <alignment horizontal="center" vertical="center"/>
    </xf>
    <xf numFmtId="1" fontId="21" fillId="0" borderId="5" xfId="0" applyNumberFormat="1" applyFont="1" applyBorder="1" applyAlignment="1">
      <alignment horizontal="center" vertical="top"/>
    </xf>
    <xf numFmtId="2" fontId="6" fillId="0" borderId="9" xfId="0" applyNumberFormat="1" applyFont="1" applyBorder="1" applyAlignment="1">
      <alignment horizontal="center" vertical="center"/>
    </xf>
    <xf numFmtId="0" fontId="6" fillId="0" borderId="5" xfId="29" applyFont="1" applyBorder="1" applyAlignment="1">
      <alignment horizontal="right" vertical="top" wrapText="1"/>
    </xf>
    <xf numFmtId="0" fontId="6" fillId="0" borderId="5" xfId="28" applyFont="1" applyBorder="1" applyAlignment="1">
      <alignment horizontal="right" vertical="top" wrapText="1"/>
    </xf>
    <xf numFmtId="0" fontId="6" fillId="0" borderId="20" xfId="28" applyFont="1" applyBorder="1" applyAlignment="1">
      <alignment horizontal="right" vertical="top" wrapText="1"/>
    </xf>
    <xf numFmtId="0" fontId="14" fillId="0" borderId="16" xfId="0" applyFont="1" applyBorder="1" applyAlignment="1">
      <alignment horizontal="right" wrapText="1"/>
    </xf>
    <xf numFmtId="0" fontId="6" fillId="0" borderId="24" xfId="0" applyFont="1" applyBorder="1" applyAlignment="1">
      <alignment wrapText="1"/>
    </xf>
    <xf numFmtId="0" fontId="14" fillId="0" borderId="4" xfId="0" applyFont="1" applyBorder="1" applyAlignment="1">
      <alignment wrapText="1"/>
    </xf>
    <xf numFmtId="0" fontId="14" fillId="6" borderId="16" xfId="0" applyFont="1" applyFill="1" applyBorder="1" applyAlignment="1">
      <alignment wrapText="1"/>
    </xf>
    <xf numFmtId="1" fontId="6" fillId="0" borderId="5" xfId="0" applyNumberFormat="1" applyFont="1" applyBorder="1" applyAlignment="1">
      <alignment horizontal="center" vertical="top"/>
    </xf>
    <xf numFmtId="2" fontId="6" fillId="0" borderId="4" xfId="0" applyNumberFormat="1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19" fillId="0" borderId="1" xfId="0" applyFont="1" applyBorder="1" applyAlignment="1">
      <alignment vertical="center" wrapText="1"/>
    </xf>
    <xf numFmtId="0" fontId="14" fillId="0" borderId="2" xfId="0" applyFont="1" applyBorder="1" applyAlignment="1">
      <alignment wrapText="1"/>
    </xf>
    <xf numFmtId="0" fontId="14" fillId="0" borderId="0" xfId="0" applyFont="1" applyBorder="1" applyAlignment="1">
      <alignment wrapText="1"/>
    </xf>
    <xf numFmtId="2" fontId="6" fillId="0" borderId="5" xfId="0" applyNumberFormat="1" applyFont="1" applyBorder="1" applyAlignment="1">
      <alignment horizontal="center" vertical="top"/>
    </xf>
    <xf numFmtId="0" fontId="14" fillId="0" borderId="1" xfId="0" applyFont="1" applyBorder="1" applyAlignment="1">
      <alignment vertical="center" wrapText="1"/>
    </xf>
    <xf numFmtId="0" fontId="14" fillId="0" borderId="28" xfId="0" applyFont="1" applyBorder="1" applyAlignment="1">
      <alignment wrapText="1"/>
    </xf>
    <xf numFmtId="2" fontId="6" fillId="0" borderId="0" xfId="0" applyNumberFormat="1" applyFont="1" applyBorder="1" applyAlignment="1">
      <alignment horizontal="center" vertical="top"/>
    </xf>
    <xf numFmtId="2" fontId="6" fillId="0" borderId="5" xfId="0" applyNumberFormat="1" applyFont="1" applyBorder="1" applyAlignment="1">
      <alignment horizontal="center" vertical="top" wrapText="1"/>
    </xf>
    <xf numFmtId="0" fontId="6" fillId="0" borderId="28" xfId="0" applyFont="1" applyBorder="1" applyAlignment="1">
      <alignment wrapText="1"/>
    </xf>
    <xf numFmtId="0" fontId="6" fillId="0" borderId="29" xfId="0" applyFont="1" applyBorder="1" applyAlignment="1">
      <alignment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wrapText="1"/>
    </xf>
    <xf numFmtId="0" fontId="14" fillId="0" borderId="4" xfId="0" applyFont="1" applyBorder="1" applyAlignment="1">
      <alignment horizontal="left" wrapText="1"/>
    </xf>
    <xf numFmtId="0" fontId="6" fillId="0" borderId="16" xfId="29" applyFont="1" applyBorder="1" applyAlignment="1">
      <alignment wrapText="1"/>
    </xf>
    <xf numFmtId="0" fontId="14" fillId="0" borderId="16" xfId="29" applyFont="1" applyBorder="1" applyAlignment="1">
      <alignment wrapText="1"/>
    </xf>
    <xf numFmtId="2" fontId="6" fillId="0" borderId="9" xfId="29" applyNumberFormat="1" applyFont="1" applyBorder="1" applyAlignment="1">
      <alignment horizontal="center" vertical="center"/>
    </xf>
    <xf numFmtId="0" fontId="14" fillId="0" borderId="16" xfId="29" applyFont="1" applyBorder="1" applyAlignment="1">
      <alignment horizontal="right" wrapText="1"/>
    </xf>
    <xf numFmtId="0" fontId="6" fillId="0" borderId="24" xfId="29" applyFont="1" applyBorder="1" applyAlignment="1">
      <alignment wrapText="1"/>
    </xf>
    <xf numFmtId="0" fontId="14" fillId="0" borderId="4" xfId="29" applyFont="1" applyBorder="1" applyAlignment="1">
      <alignment wrapText="1"/>
    </xf>
    <xf numFmtId="0" fontId="14" fillId="6" borderId="16" xfId="29" applyFont="1" applyFill="1" applyBorder="1" applyAlignment="1">
      <alignment wrapText="1"/>
    </xf>
    <xf numFmtId="2" fontId="14" fillId="6" borderId="5" xfId="29" applyNumberFormat="1" applyFont="1" applyFill="1" applyBorder="1" applyAlignment="1">
      <alignment horizontal="center" vertical="center"/>
    </xf>
    <xf numFmtId="2" fontId="6" fillId="0" borderId="5" xfId="29" applyNumberFormat="1" applyFont="1" applyBorder="1" applyAlignment="1">
      <alignment horizontal="center" vertical="top"/>
    </xf>
    <xf numFmtId="2" fontId="6" fillId="0" borderId="4" xfId="29" applyNumberFormat="1" applyFont="1" applyBorder="1" applyAlignment="1">
      <alignment wrapText="1"/>
    </xf>
    <xf numFmtId="0" fontId="6" fillId="0" borderId="4" xfId="29" applyFont="1" applyBorder="1" applyAlignment="1">
      <alignment wrapText="1"/>
    </xf>
    <xf numFmtId="0" fontId="6" fillId="0" borderId="16" xfId="28" applyFont="1" applyBorder="1" applyAlignment="1">
      <alignment wrapText="1"/>
    </xf>
    <xf numFmtId="0" fontId="14" fillId="0" borderId="19" xfId="28" applyFont="1" applyBorder="1" applyAlignment="1">
      <alignment wrapText="1"/>
    </xf>
    <xf numFmtId="0" fontId="14" fillId="0" borderId="1" xfId="29" applyFont="1" applyBorder="1" applyAlignment="1">
      <alignment vertical="center" wrapText="1"/>
    </xf>
    <xf numFmtId="0" fontId="14" fillId="0" borderId="2" xfId="29" applyFont="1" applyBorder="1" applyAlignment="1">
      <alignment wrapText="1"/>
    </xf>
    <xf numFmtId="0" fontId="14" fillId="0" borderId="0" xfId="29" applyFont="1" applyBorder="1" applyAlignment="1">
      <alignment wrapText="1"/>
    </xf>
    <xf numFmtId="0" fontId="14" fillId="0" borderId="16" xfId="28" applyFont="1" applyBorder="1" applyAlignment="1">
      <alignment horizontal="right" wrapText="1"/>
    </xf>
    <xf numFmtId="0" fontId="6" fillId="0" borderId="25" xfId="28" applyFont="1" applyBorder="1" applyAlignment="1">
      <alignment wrapText="1"/>
    </xf>
    <xf numFmtId="0" fontId="14" fillId="0" borderId="16" xfId="28" applyFont="1" applyBorder="1" applyAlignment="1">
      <alignment wrapText="1"/>
    </xf>
    <xf numFmtId="0" fontId="14" fillId="6" borderId="16" xfId="28" applyFont="1" applyFill="1" applyBorder="1" applyAlignment="1">
      <alignment wrapText="1"/>
    </xf>
    <xf numFmtId="0" fontId="14" fillId="0" borderId="4" xfId="28" applyFont="1" applyBorder="1" applyAlignment="1">
      <alignment wrapText="1"/>
    </xf>
    <xf numFmtId="0" fontId="14" fillId="0" borderId="0" xfId="28" applyFont="1" applyBorder="1" applyAlignment="1">
      <alignment wrapText="1"/>
    </xf>
    <xf numFmtId="2" fontId="14" fillId="6" borderId="5" xfId="28" applyNumberFormat="1" applyFont="1" applyFill="1" applyBorder="1" applyAlignment="1">
      <alignment horizontal="center" vertical="center"/>
    </xf>
    <xf numFmtId="2" fontId="15" fillId="0" borderId="5" xfId="16" applyNumberFormat="1" applyFont="1" applyBorder="1" applyAlignment="1">
      <alignment horizontal="center" vertical="center"/>
    </xf>
    <xf numFmtId="0" fontId="14" fillId="0" borderId="25" xfId="28" applyFont="1" applyBorder="1" applyAlignment="1">
      <alignment horizontal="left" vertical="center" wrapText="1"/>
    </xf>
    <xf numFmtId="2" fontId="6" fillId="0" borderId="5" xfId="0" applyNumberFormat="1" applyFont="1" applyBorder="1" applyAlignment="1">
      <alignment horizontal="center" vertical="center"/>
    </xf>
    <xf numFmtId="2" fontId="6" fillId="0" borderId="5" xfId="29" applyNumberFormat="1" applyFont="1" applyBorder="1" applyAlignment="1">
      <alignment horizontal="center" vertical="center"/>
    </xf>
    <xf numFmtId="2" fontId="13" fillId="0" borderId="0" xfId="29" applyNumberFormat="1" applyFont="1" applyBorder="1" applyAlignment="1">
      <alignment horizontal="center" vertical="center" wrapText="1"/>
    </xf>
    <xf numFmtId="0" fontId="3" fillId="8" borderId="5" xfId="13" applyFont="1" applyFill="1" applyBorder="1" applyAlignment="1">
      <alignment horizontal="center" vertical="center" wrapText="1"/>
    </xf>
    <xf numFmtId="167" fontId="3" fillId="8" borderId="5" xfId="13" applyNumberFormat="1" applyFont="1" applyFill="1" applyBorder="1" applyAlignment="1">
      <alignment horizontal="center" vertical="center" wrapText="1"/>
    </xf>
    <xf numFmtId="10" fontId="5" fillId="8" borderId="5" xfId="30" applyNumberFormat="1" applyFont="1" applyFill="1" applyBorder="1" applyAlignment="1" applyProtection="1">
      <alignment horizontal="center" vertical="center" wrapText="1"/>
    </xf>
    <xf numFmtId="0" fontId="3" fillId="7" borderId="16" xfId="13" applyFont="1" applyFill="1" applyBorder="1" applyAlignment="1">
      <alignment horizontal="center" vertical="center" wrapText="1"/>
    </xf>
    <xf numFmtId="0" fontId="3" fillId="7" borderId="5" xfId="13" applyFont="1" applyFill="1" applyBorder="1" applyAlignment="1">
      <alignment horizontal="left" vertical="center"/>
    </xf>
    <xf numFmtId="0" fontId="3" fillId="8" borderId="16" xfId="13" applyFont="1" applyFill="1" applyBorder="1" applyAlignment="1">
      <alignment horizontal="center" vertical="center" wrapText="1"/>
    </xf>
    <xf numFmtId="0" fontId="0" fillId="0" borderId="30" xfId="13" applyFont="1" applyBorder="1" applyAlignment="1">
      <alignment horizontal="left" vertical="center"/>
    </xf>
    <xf numFmtId="0" fontId="6" fillId="0" borderId="34" xfId="23" applyFont="1" applyBorder="1" applyAlignment="1">
      <alignment horizontal="center" vertical="center" wrapText="1"/>
    </xf>
    <xf numFmtId="0" fontId="22" fillId="0" borderId="0" xfId="5" applyFont="1" applyBorder="1" applyAlignment="1">
      <alignment horizontal="left"/>
    </xf>
    <xf numFmtId="0" fontId="38" fillId="0" borderId="5" xfId="13" applyBorder="1" applyAlignment="1">
      <alignment horizontal="center" vertical="center"/>
    </xf>
    <xf numFmtId="167" fontId="3" fillId="0" borderId="5" xfId="13" applyNumberFormat="1" applyFont="1" applyBorder="1" applyAlignment="1">
      <alignment horizontal="left" vertical="center" wrapText="1"/>
    </xf>
    <xf numFmtId="0" fontId="6" fillId="7" borderId="30" xfId="13" applyFont="1" applyFill="1" applyBorder="1" applyAlignment="1">
      <alignment horizontal="center" vertical="center"/>
    </xf>
    <xf numFmtId="0" fontId="14" fillId="7" borderId="30" xfId="13" applyFont="1" applyFill="1" applyBorder="1" applyAlignment="1">
      <alignment horizontal="center" vertical="center" wrapText="1"/>
    </xf>
    <xf numFmtId="0" fontId="14" fillId="7" borderId="32" xfId="13" applyFont="1" applyFill="1" applyBorder="1" applyAlignment="1">
      <alignment horizontal="left" vertical="center" wrapText="1"/>
    </xf>
    <xf numFmtId="0" fontId="14" fillId="7" borderId="17" xfId="13" applyFont="1" applyFill="1" applyBorder="1" applyAlignment="1">
      <alignment horizontal="left" vertical="center" wrapText="1"/>
    </xf>
    <xf numFmtId="171" fontId="14" fillId="7" borderId="17" xfId="13" applyNumberFormat="1" applyFont="1" applyFill="1" applyBorder="1" applyAlignment="1">
      <alignment horizontal="left" vertical="center" wrapText="1"/>
    </xf>
  </cellXfs>
  <cellStyles count="46">
    <cellStyle name="Excel Built-in Explanatory Text" xfId="11"/>
    <cellStyle name="Excel Built-in Explanatory Text 2" xfId="39"/>
    <cellStyle name="Excel Built-in Explanatory Text 3" xfId="7"/>
    <cellStyle name="Hiperlink" xfId="3" builtinId="8"/>
    <cellStyle name="Moeda 2" xfId="12"/>
    <cellStyle name="Normal" xfId="0" builtinId="0"/>
    <cellStyle name="Normal 10" xfId="13"/>
    <cellStyle name="Normal 10 2" xfId="5"/>
    <cellStyle name="Normal 10 2 2" xfId="14"/>
    <cellStyle name="Normal 10 2 3" xfId="4"/>
    <cellStyle name="Normal 10 2 4" xfId="43"/>
    <cellStyle name="Normal 10 3" xfId="1"/>
    <cellStyle name="Normal 10 4" xfId="15"/>
    <cellStyle name="Normal 10 4 2" xfId="6"/>
    <cellStyle name="Normal 10 4 3" xfId="16"/>
    <cellStyle name="Normal 10 5" xfId="17"/>
    <cellStyle name="Normal 10 6" xfId="40"/>
    <cellStyle name="Normal 2" xfId="9"/>
    <cellStyle name="Normal 2 2" xfId="18"/>
    <cellStyle name="Normal 2 2 2" xfId="8"/>
    <cellStyle name="Normal 2 2 2 2" xfId="10"/>
    <cellStyle name="Normal 2 2 2 3" xfId="42"/>
    <cellStyle name="Normal 2 2 3" xfId="19"/>
    <cellStyle name="Normal 2 2 4" xfId="37"/>
    <cellStyle name="Normal 2 6" xfId="20"/>
    <cellStyle name="Normal 2 6 2" xfId="21"/>
    <cellStyle name="Normal 2 6 3" xfId="41"/>
    <cellStyle name="Normal 3" xfId="22"/>
    <cellStyle name="Normal 3 2" xfId="23"/>
    <cellStyle name="Normal 3 2 2" xfId="24"/>
    <cellStyle name="Normal 3 2 3" xfId="25"/>
    <cellStyle name="Normal 3 2 4" xfId="38"/>
    <cellStyle name="Normal 4" xfId="26"/>
    <cellStyle name="Normal 4 2" xfId="27"/>
    <cellStyle name="Normal 4 3" xfId="28"/>
    <cellStyle name="Normal 5" xfId="29"/>
    <cellStyle name="Normal 6" xfId="36"/>
    <cellStyle name="Normal 6 2" xfId="45"/>
    <cellStyle name="Porcentagem" xfId="2" builtinId="5"/>
    <cellStyle name="Porcentagem 5" xfId="30"/>
    <cellStyle name="Vírgula 2" xfId="31"/>
    <cellStyle name="Vírgula 2 2" xfId="32"/>
    <cellStyle name="Vírgula 2 3" xfId="33"/>
    <cellStyle name="Vírgula 2 4" xfId="44"/>
    <cellStyle name="Vírgula 3" xfId="34"/>
    <cellStyle name="Vírgula 4" xfId="3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FCFCF"/>
      <rgbColor rgb="007F7F7F"/>
      <rgbColor rgb="009999FF"/>
      <rgbColor rgb="00993366"/>
      <rgbColor rgb="00FFFF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B0F0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2D050"/>
      <rgbColor rgb="00FFC000"/>
      <rgbColor rgb="00FF9900"/>
      <rgbColor rgb="00FF6600"/>
      <rgbColor rgb="00666699"/>
      <rgbColor rgb="00A6A6A6"/>
      <rgbColor rgb="00003366"/>
      <rgbColor rgb="00339966"/>
      <rgbColor rgb="00003300"/>
      <rgbColor rgb="00333300"/>
      <rgbColor rgb="00993300"/>
      <rgbColor rgb="00993366"/>
      <rgbColor rgb="00333399"/>
      <rgbColor rgb="0020212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2527560</xdr:colOff>
      <xdr:row>1</xdr:row>
      <xdr:rowOff>35280</xdr:rowOff>
    </xdr:from>
    <xdr:to>
      <xdr:col>4</xdr:col>
      <xdr:colOff>3812040</xdr:colOff>
      <xdr:row>7</xdr:row>
      <xdr:rowOff>134209</xdr:rowOff>
    </xdr:to>
    <xdr:pic>
      <xdr:nvPicPr>
        <xdr:cNvPr id="2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70710" y="130530"/>
          <a:ext cx="1284480" cy="1368135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10</xdr:col>
      <xdr:colOff>142920</xdr:colOff>
      <xdr:row>14</xdr:row>
      <xdr:rowOff>278640</xdr:rowOff>
    </xdr:from>
    <xdr:to>
      <xdr:col>10</xdr:col>
      <xdr:colOff>963720</xdr:colOff>
      <xdr:row>14</xdr:row>
      <xdr:rowOff>281520</xdr:rowOff>
    </xdr:to>
    <xdr:sp macro="" textlink="">
      <xdr:nvSpPr>
        <xdr:cNvPr id="3" name="CustomShape 1"/>
        <xdr:cNvSpPr/>
      </xdr:nvSpPr>
      <xdr:spPr>
        <a:xfrm>
          <a:off x="11782470" y="3459990"/>
          <a:ext cx="820800" cy="2880"/>
        </a:xfrm>
        <a:custGeom>
          <a:avLst/>
          <a:gdLst/>
          <a:ahLst/>
          <a:cxn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1076325</xdr:colOff>
      <xdr:row>29</xdr:row>
      <xdr:rowOff>161925</xdr:rowOff>
    </xdr:to>
    <xdr:sp macro="" textlink="">
      <xdr:nvSpPr>
        <xdr:cNvPr id="4" name="AutoShape 2"/>
        <xdr:cNvSpPr>
          <a:spLocks noChangeArrowheads="1"/>
        </xdr:cNvSpPr>
      </xdr:nvSpPr>
      <xdr:spPr>
        <a:xfrm>
          <a:off x="0" y="0"/>
          <a:ext cx="9525000" cy="90582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1076325</xdr:colOff>
      <xdr:row>29</xdr:row>
      <xdr:rowOff>161925</xdr:rowOff>
    </xdr:to>
    <xdr:sp macro="" textlink="">
      <xdr:nvSpPr>
        <xdr:cNvPr id="5" name="AutoShape 2"/>
        <xdr:cNvSpPr>
          <a:spLocks noChangeArrowheads="1"/>
        </xdr:cNvSpPr>
      </xdr:nvSpPr>
      <xdr:spPr>
        <a:xfrm>
          <a:off x="0" y="0"/>
          <a:ext cx="9525000" cy="90582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1076325</xdr:colOff>
      <xdr:row>29</xdr:row>
      <xdr:rowOff>161925</xdr:rowOff>
    </xdr:to>
    <xdr:sp macro="" textlink="">
      <xdr:nvSpPr>
        <xdr:cNvPr id="6" name="AutoShape 2"/>
        <xdr:cNvSpPr>
          <a:spLocks noChangeArrowheads="1"/>
        </xdr:cNvSpPr>
      </xdr:nvSpPr>
      <xdr:spPr>
        <a:xfrm>
          <a:off x="0" y="0"/>
          <a:ext cx="9525000" cy="90582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1076325</xdr:colOff>
      <xdr:row>30</xdr:row>
      <xdr:rowOff>161925</xdr:rowOff>
    </xdr:to>
    <xdr:sp macro="" textlink="">
      <xdr:nvSpPr>
        <xdr:cNvPr id="7" name="AutoShape 2"/>
        <xdr:cNvSpPr>
          <a:spLocks noChangeArrowheads="1"/>
        </xdr:cNvSpPr>
      </xdr:nvSpPr>
      <xdr:spPr>
        <a:xfrm>
          <a:off x="0" y="0"/>
          <a:ext cx="9525000" cy="94392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1076325</xdr:colOff>
      <xdr:row>30</xdr:row>
      <xdr:rowOff>161925</xdr:rowOff>
    </xdr:to>
    <xdr:sp macro="" textlink="">
      <xdr:nvSpPr>
        <xdr:cNvPr id="8" name="AutoShape 2"/>
        <xdr:cNvSpPr>
          <a:spLocks noChangeArrowheads="1"/>
        </xdr:cNvSpPr>
      </xdr:nvSpPr>
      <xdr:spPr>
        <a:xfrm>
          <a:off x="0" y="0"/>
          <a:ext cx="9525000" cy="94392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2518832</xdr:colOff>
      <xdr:row>2</xdr:row>
      <xdr:rowOff>21166</xdr:rowOff>
    </xdr:from>
    <xdr:to>
      <xdr:col>4</xdr:col>
      <xdr:colOff>3805199</xdr:colOff>
      <xdr:row>7</xdr:row>
      <xdr:rowOff>194091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89499" y="222249"/>
          <a:ext cx="1286367" cy="13900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2993760</xdr:colOff>
      <xdr:row>2</xdr:row>
      <xdr:rowOff>24840</xdr:rowOff>
    </xdr:from>
    <xdr:to>
      <xdr:col>4</xdr:col>
      <xdr:colOff>4278240</xdr:colOff>
      <xdr:row>9</xdr:row>
      <xdr:rowOff>54077</xdr:rowOff>
    </xdr:to>
    <xdr:pic>
      <xdr:nvPicPr>
        <xdr:cNvPr id="2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79810" y="224865"/>
          <a:ext cx="1284480" cy="143682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4</xdr:col>
      <xdr:colOff>3062520</xdr:colOff>
      <xdr:row>107</xdr:row>
      <xdr:rowOff>43920</xdr:rowOff>
    </xdr:from>
    <xdr:to>
      <xdr:col>4</xdr:col>
      <xdr:colOff>3065760</xdr:colOff>
      <xdr:row>112</xdr:row>
      <xdr:rowOff>44640</xdr:rowOff>
    </xdr:to>
    <xdr:sp macro="" textlink="">
      <xdr:nvSpPr>
        <xdr:cNvPr id="3" name="Line 1"/>
        <xdr:cNvSpPr/>
      </xdr:nvSpPr>
      <xdr:spPr>
        <a:xfrm flipH="1">
          <a:off x="5748570" y="47697495"/>
          <a:ext cx="3240" cy="915120"/>
        </a:xfrm>
        <a:prstGeom prst="line">
          <a:avLst/>
        </a:prstGeom>
        <a:ln>
          <a:noFill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3061080</xdr:colOff>
      <xdr:row>110</xdr:row>
      <xdr:rowOff>0</xdr:rowOff>
    </xdr:from>
    <xdr:to>
      <xdr:col>4</xdr:col>
      <xdr:colOff>3064320</xdr:colOff>
      <xdr:row>110</xdr:row>
      <xdr:rowOff>3600</xdr:rowOff>
    </xdr:to>
    <xdr:sp macro="" textlink="">
      <xdr:nvSpPr>
        <xdr:cNvPr id="2" name="Line 1"/>
        <xdr:cNvSpPr/>
      </xdr:nvSpPr>
      <xdr:spPr>
        <a:xfrm flipH="1">
          <a:off x="5661405" y="46367700"/>
          <a:ext cx="3240" cy="3600"/>
        </a:xfrm>
        <a:prstGeom prst="line">
          <a:avLst/>
        </a:prstGeom>
        <a:ln>
          <a:noFill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  <xdr:twoCellAnchor editAs="oneCell">
    <xdr:from>
      <xdr:col>4</xdr:col>
      <xdr:colOff>2897280</xdr:colOff>
      <xdr:row>2</xdr:row>
      <xdr:rowOff>228240</xdr:rowOff>
    </xdr:from>
    <xdr:to>
      <xdr:col>4</xdr:col>
      <xdr:colOff>4236480</xdr:colOff>
      <xdr:row>9</xdr:row>
      <xdr:rowOff>224640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97605" y="428265"/>
          <a:ext cx="1339200" cy="1663275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2993760</xdr:colOff>
      <xdr:row>2</xdr:row>
      <xdr:rowOff>24840</xdr:rowOff>
    </xdr:from>
    <xdr:to>
      <xdr:col>4</xdr:col>
      <xdr:colOff>4278240</xdr:colOff>
      <xdr:row>9</xdr:row>
      <xdr:rowOff>44817</xdr:rowOff>
    </xdr:to>
    <xdr:pic>
      <xdr:nvPicPr>
        <xdr:cNvPr id="2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79810" y="224865"/>
          <a:ext cx="1284480" cy="143682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4</xdr:col>
      <xdr:colOff>3062520</xdr:colOff>
      <xdr:row>123</xdr:row>
      <xdr:rowOff>43920</xdr:rowOff>
    </xdr:from>
    <xdr:to>
      <xdr:col>4</xdr:col>
      <xdr:colOff>3065760</xdr:colOff>
      <xdr:row>128</xdr:row>
      <xdr:rowOff>44640</xdr:rowOff>
    </xdr:to>
    <xdr:sp macro="" textlink="">
      <xdr:nvSpPr>
        <xdr:cNvPr id="3" name="Line 1"/>
        <xdr:cNvSpPr/>
      </xdr:nvSpPr>
      <xdr:spPr>
        <a:xfrm flipH="1">
          <a:off x="5748570" y="59051295"/>
          <a:ext cx="3240" cy="1000845"/>
        </a:xfrm>
        <a:prstGeom prst="line">
          <a:avLst/>
        </a:prstGeom>
        <a:ln>
          <a:noFill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3061080</xdr:colOff>
      <xdr:row>123</xdr:row>
      <xdr:rowOff>0</xdr:rowOff>
    </xdr:from>
    <xdr:to>
      <xdr:col>4</xdr:col>
      <xdr:colOff>3064320</xdr:colOff>
      <xdr:row>123</xdr:row>
      <xdr:rowOff>3600</xdr:rowOff>
    </xdr:to>
    <xdr:sp macro="" textlink="">
      <xdr:nvSpPr>
        <xdr:cNvPr id="2" name="Line 1"/>
        <xdr:cNvSpPr/>
      </xdr:nvSpPr>
      <xdr:spPr>
        <a:xfrm flipH="1">
          <a:off x="5661405" y="54130575"/>
          <a:ext cx="3240" cy="3600"/>
        </a:xfrm>
        <a:prstGeom prst="line">
          <a:avLst/>
        </a:prstGeom>
        <a:ln>
          <a:noFill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  <xdr:twoCellAnchor editAs="oneCell">
    <xdr:from>
      <xdr:col>4</xdr:col>
      <xdr:colOff>3047999</xdr:colOff>
      <xdr:row>2</xdr:row>
      <xdr:rowOff>217658</xdr:rowOff>
    </xdr:from>
    <xdr:to>
      <xdr:col>4</xdr:col>
      <xdr:colOff>4278812</xdr:colOff>
      <xdr:row>8</xdr:row>
      <xdr:rowOff>105834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48324" y="627233"/>
          <a:ext cx="1230813" cy="1316926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3061080</xdr:colOff>
      <xdr:row>118</xdr:row>
      <xdr:rowOff>0</xdr:rowOff>
    </xdr:from>
    <xdr:to>
      <xdr:col>3</xdr:col>
      <xdr:colOff>3064320</xdr:colOff>
      <xdr:row>118</xdr:row>
      <xdr:rowOff>3960</xdr:rowOff>
    </xdr:to>
    <xdr:sp macro="" textlink="">
      <xdr:nvSpPr>
        <xdr:cNvPr id="8" name="Line 1"/>
        <xdr:cNvSpPr/>
      </xdr:nvSpPr>
      <xdr:spPr>
        <a:xfrm flipH="1">
          <a:off x="4918075" y="58597800"/>
          <a:ext cx="3175" cy="3810"/>
        </a:xfrm>
        <a:prstGeom prst="line">
          <a:avLst/>
        </a:prstGeom>
        <a:ln>
          <a:noFill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360</xdr:colOff>
      <xdr:row>0</xdr:row>
      <xdr:rowOff>0</xdr:rowOff>
    </xdr:from>
    <xdr:to>
      <xdr:col>9</xdr:col>
      <xdr:colOff>406080</xdr:colOff>
      <xdr:row>46</xdr:row>
      <xdr:rowOff>130320</xdr:rowOff>
    </xdr:to>
    <xdr:sp macro="" textlink="">
      <xdr:nvSpPr>
        <xdr:cNvPr id="4" name="CustomShape 1" hidden="1"/>
        <xdr:cNvSpPr/>
      </xdr:nvSpPr>
      <xdr:spPr>
        <a:xfrm>
          <a:off x="161925" y="0"/>
          <a:ext cx="9806940" cy="11350625"/>
        </a:xfrm>
        <a:prstGeom prst="rect">
          <a:avLst/>
        </a:prstGeom>
        <a:solidFill>
          <a:srgbClr val="FFFFFF"/>
        </a:solidFill>
        <a:ln w="936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</xdr:col>
      <xdr:colOff>360</xdr:colOff>
      <xdr:row>0</xdr:row>
      <xdr:rowOff>0</xdr:rowOff>
    </xdr:from>
    <xdr:to>
      <xdr:col>9</xdr:col>
      <xdr:colOff>406080</xdr:colOff>
      <xdr:row>46</xdr:row>
      <xdr:rowOff>130320</xdr:rowOff>
    </xdr:to>
    <xdr:sp macro="" textlink="">
      <xdr:nvSpPr>
        <xdr:cNvPr id="5" name="CustomShape 1" hidden="1"/>
        <xdr:cNvSpPr/>
      </xdr:nvSpPr>
      <xdr:spPr>
        <a:xfrm>
          <a:off x="161925" y="0"/>
          <a:ext cx="9806940" cy="11350625"/>
        </a:xfrm>
        <a:prstGeom prst="rect">
          <a:avLst/>
        </a:prstGeom>
        <a:solidFill>
          <a:srgbClr val="FFFFFF"/>
        </a:solidFill>
        <a:ln w="936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</xdr:col>
      <xdr:colOff>360</xdr:colOff>
      <xdr:row>0</xdr:row>
      <xdr:rowOff>0</xdr:rowOff>
    </xdr:from>
    <xdr:to>
      <xdr:col>9</xdr:col>
      <xdr:colOff>406440</xdr:colOff>
      <xdr:row>46</xdr:row>
      <xdr:rowOff>130680</xdr:rowOff>
    </xdr:to>
    <xdr:sp macro="" textlink="">
      <xdr:nvSpPr>
        <xdr:cNvPr id="6" name="CustomShape 1" hidden="1"/>
        <xdr:cNvSpPr/>
      </xdr:nvSpPr>
      <xdr:spPr>
        <a:xfrm>
          <a:off x="161925" y="0"/>
          <a:ext cx="9807575" cy="11350625"/>
        </a:xfrm>
        <a:prstGeom prst="rect">
          <a:avLst/>
        </a:prstGeom>
        <a:solidFill>
          <a:srgbClr val="FFFFFF"/>
        </a:solidFill>
        <a:ln w="936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1</xdr:col>
      <xdr:colOff>360</xdr:colOff>
      <xdr:row>0</xdr:row>
      <xdr:rowOff>0</xdr:rowOff>
    </xdr:from>
    <xdr:to>
      <xdr:col>9</xdr:col>
      <xdr:colOff>406440</xdr:colOff>
      <xdr:row>46</xdr:row>
      <xdr:rowOff>130680</xdr:rowOff>
    </xdr:to>
    <xdr:sp macro="" textlink="">
      <xdr:nvSpPr>
        <xdr:cNvPr id="7" name="CustomShape 1" hidden="1"/>
        <xdr:cNvSpPr/>
      </xdr:nvSpPr>
      <xdr:spPr>
        <a:xfrm>
          <a:off x="161925" y="0"/>
          <a:ext cx="9807575" cy="11350625"/>
        </a:xfrm>
        <a:prstGeom prst="rect">
          <a:avLst/>
        </a:prstGeom>
        <a:solidFill>
          <a:srgbClr val="FFFFFF"/>
        </a:solidFill>
        <a:ln w="936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3082" name="_x0000_t202" hidden="1"/>
        <xdr:cNvSpPr txBox="1">
          <a:spLocks noSelect="1" noChangeArrowheads="1"/>
        </xdr:cNvSpPr>
      </xdr:nvSpPr>
      <xdr:spPr>
        <a:xfrm>
          <a:off x="0" y="0"/>
          <a:ext cx="9525000" cy="94869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3080" name="_x0000_t202" hidden="1"/>
        <xdr:cNvSpPr txBox="1">
          <a:spLocks noSelect="1" noChangeArrowheads="1"/>
        </xdr:cNvSpPr>
      </xdr:nvSpPr>
      <xdr:spPr>
        <a:xfrm>
          <a:off x="0" y="0"/>
          <a:ext cx="9525000" cy="94869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3078" name="_x0000_t202" hidden="1"/>
        <xdr:cNvSpPr txBox="1">
          <a:spLocks noSelect="1" noChangeArrowheads="1"/>
        </xdr:cNvSpPr>
      </xdr:nvSpPr>
      <xdr:spPr>
        <a:xfrm>
          <a:off x="0" y="0"/>
          <a:ext cx="9525000" cy="94869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3076" name="_x0000_t202" hidden="1"/>
        <xdr:cNvSpPr txBox="1">
          <a:spLocks noSelect="1" noChangeArrowheads="1"/>
        </xdr:cNvSpPr>
      </xdr:nvSpPr>
      <xdr:spPr>
        <a:xfrm>
          <a:off x="0" y="0"/>
          <a:ext cx="9525000" cy="94869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3074" name="_x0000_t202" hidden="1"/>
        <xdr:cNvSpPr txBox="1">
          <a:spLocks noSelect="1" noChangeArrowheads="1"/>
        </xdr:cNvSpPr>
      </xdr:nvSpPr>
      <xdr:spPr>
        <a:xfrm>
          <a:off x="0" y="0"/>
          <a:ext cx="9525000" cy="94869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2" name="AutoShape 10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3" name="AutoShape 8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8" name="AutoShape 6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9" name="AutoShape 4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10" name="AutoShape 2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11" name="AutoShape 10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12" name="AutoShape 8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13" name="AutoShape 6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14" name="AutoShape 4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15" name="AutoShape 2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16" name="AutoShape 10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17" name="AutoShape 8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18" name="AutoShape 6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19" name="AutoShape 4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20" name="AutoShape 2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21" name="AutoShape 10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22" name="AutoShape 8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23" name="AutoShape 6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24" name="AutoShape 4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25" name="AutoShape 2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26" name="AutoShape 10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27" name="AutoShape 8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28" name="AutoShape 6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29" name="AutoShape 4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800100</xdr:colOff>
      <xdr:row>38</xdr:row>
      <xdr:rowOff>47625</xdr:rowOff>
    </xdr:to>
    <xdr:sp macro="" textlink="">
      <xdr:nvSpPr>
        <xdr:cNvPr id="30" name="AutoShape 2"/>
        <xdr:cNvSpPr>
          <a:spLocks noChangeArrowheads="1"/>
        </xdr:cNvSpPr>
      </xdr:nvSpPr>
      <xdr:spPr>
        <a:xfrm>
          <a:off x="0" y="0"/>
          <a:ext cx="9525000" cy="94869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27596</xdr:colOff>
      <xdr:row>1</xdr:row>
      <xdr:rowOff>82748</xdr:rowOff>
    </xdr:from>
    <xdr:to>
      <xdr:col>7</xdr:col>
      <xdr:colOff>197156</xdr:colOff>
      <xdr:row>1</xdr:row>
      <xdr:rowOff>1835588</xdr:rowOff>
    </xdr:to>
    <xdr:pic>
      <xdr:nvPicPr>
        <xdr:cNvPr id="2" name="Imagem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0730" y="244475"/>
          <a:ext cx="1712595" cy="17526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11</xdr:col>
      <xdr:colOff>64080</xdr:colOff>
      <xdr:row>9</xdr:row>
      <xdr:rowOff>0</xdr:rowOff>
    </xdr:from>
    <xdr:to>
      <xdr:col>12</xdr:col>
      <xdr:colOff>1233000</xdr:colOff>
      <xdr:row>28</xdr:row>
      <xdr:rowOff>160200</xdr:rowOff>
    </xdr:to>
    <xdr:sp macro="" textlink="">
      <xdr:nvSpPr>
        <xdr:cNvPr id="3" name="CustomShape 1"/>
        <xdr:cNvSpPr/>
      </xdr:nvSpPr>
      <xdr:spPr>
        <a:xfrm>
          <a:off x="16227425" y="4420235"/>
          <a:ext cx="2416810" cy="5010150"/>
        </a:xfrm>
        <a:prstGeom prst="rect">
          <a:avLst/>
        </a:prstGeom>
        <a:noFill/>
        <a:ln>
          <a:noFill/>
        </a:ln>
        <a:scene3d>
          <a:camera prst="orthographicFront">
            <a:rot lat="0" lon="0" rev="5400000"/>
          </a:camera>
          <a:lightRig rig="threePt" dir="t"/>
        </a:scene3d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none" lIns="90000" tIns="45000" rIns="90000" bIns="45000" anchor="ctr">
          <a:noAutofit/>
        </a:bodyPr>
        <a:lstStyle/>
        <a:p>
          <a:pPr>
            <a:lnSpc>
              <a:spcPct val="100000"/>
            </a:lnSpc>
          </a:pPr>
          <a:endParaRPr lang="pt-BR" sz="1200" b="0" strike="noStrike" spc="-1">
            <a:latin typeface="Times New Roman" panose="02020603050405020304" pitchFamily="12"/>
          </a:endParaRPr>
        </a:p>
        <a:p>
          <a:pPr algn="ctr">
            <a:lnSpc>
              <a:spcPct val="100000"/>
            </a:lnSpc>
          </a:pPr>
          <a:r>
            <a:rPr lang="pt-BR" sz="3200" b="0" strike="noStrike" spc="-1">
              <a:solidFill>
                <a:srgbClr val="000000"/>
              </a:solidFill>
              <a:latin typeface="Calibri" panose="020F0502020204030204"/>
            </a:rPr>
            <a:t>TRÂMITES </a:t>
          </a:r>
          <a:endParaRPr lang="pt-BR" sz="3200" b="0" strike="noStrike" spc="-1">
            <a:latin typeface="Times New Roman" panose="02020603050405020304" pitchFamily="12"/>
          </a:endParaRPr>
        </a:p>
        <a:p>
          <a:pPr algn="ctr">
            <a:lnSpc>
              <a:spcPct val="100000"/>
            </a:lnSpc>
          </a:pPr>
          <a:r>
            <a:rPr lang="pt-BR" sz="3200" b="0" strike="noStrike" spc="-1">
              <a:solidFill>
                <a:srgbClr val="000000"/>
              </a:solidFill>
              <a:latin typeface="Calibri" panose="020F0502020204030204"/>
            </a:rPr>
            <a:t>CONTÁBEIS (*)</a:t>
          </a:r>
          <a:endParaRPr lang="pt-BR" sz="3200" b="0" strike="noStrike" spc="-1">
            <a:latin typeface="Times New Roman" panose="02020603050405020304" pitchFamily="12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poio%20Administrativo\2.%20PASTAS%20INDIVIDUAIS%20DOS%20SERVIDORES\TIAGO\TIAGO\5%20PRA&#199;AS\01%20ARQUIVOS%20FINAIS%20PARA%20LICITAR%20-%20COPEL\corre&#231;&#227;o\05%20MEM&#211;RIA%20-%20Pra&#231;a%20da%20Paris%20-%20sabad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poio%20Administrativo\2.%20PASTAS%20INDIVIDUAIS%20DOS%20SERVIDORES\TIAGO\TIAGO\5%20PRA&#199;AS\01%20ARQUIVOS%20FINAIS%20PARA%20LICITAR%20-%20COPEL\corre&#231;&#227;o\02%20MEM&#211;RIA%20-%20Pra&#231;a%20Belo%20Horizonte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2%20ARQUIVOS%20FINAIS%20PARA%20LICITAR%20-%20COPEL\01%20LICITA&#199;&#195;O%20-%205%20pra&#231;a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2%20ARQUIVOS%20FINAIS%20PARA%20LICITAR%20-%20COPEL\06%20MEM&#211;RIA%20-%20Pra&#231;a%20Rua%20da%20Marinha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poio%20Administrativo\2.%20PASTAS%20INDIVIDUAIS%20DOS%20SERVIDORES\TIAGO\TIAGO\5%20PRA&#199;AS\01%20ARQUIVOS%20FINAIS%20PARA%20LICITAR%20-%20COPEL\corre&#231;&#227;o\04%20MEM&#211;RIA%20-%20Pra&#231;a%20da%20Cerca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2%20ARQUIVOS%20FINAIS%20PARA%20LICITAR%20-%20COPEL\corre&#231;&#227;o\01%20LICITA&#199;&#195;O%20-%205%20pra&#231;as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2%20ARQUIVOS%20FINAIS%20PARA%20LICITAR%20-%20COPEL\corre&#231;&#227;o\03%20MEM&#211;RIA%20-%20Pra&#231;a%20da%20Biblia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poio%20Administrativo\2.%20PASTAS%20INDIVIDUAIS%20DOS%20SERVIDORES\TIAGO\TIAGO\5%20PRA&#199;AS\01%20ARQUIVOS%20FINAIS%20PARA%20LICITAR%20-%20COPEL\PRA&#199;A%20GILDA%20ALVES%20DOS%20SANTOS\planilha%20or&#231;amentaria%20-%20Pra&#231;a%20Gilda%20Alves%20dos%20Santos%20REV%20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CITAÇÃO PARIS"/>
      <sheetName val="COMPOSIÇOES"/>
      <sheetName val="Banco Concreto"/>
      <sheetName val="Modulo Jardineira"/>
      <sheetName val="Pergolado"/>
      <sheetName val="Mureta canteiro"/>
      <sheetName val="Calçada"/>
      <sheetName val="Pisos"/>
      <sheetName val="Demolição-Remoção"/>
      <sheetName val="Serv. prelim."/>
      <sheetName val="Paisagismo"/>
      <sheetName val="Iluminação"/>
    </sheetNames>
    <sheetDataSet>
      <sheetData sheetId="0"/>
      <sheetData sheetId="1">
        <row r="38">
          <cell r="F38">
            <v>115.81020000000001</v>
          </cell>
        </row>
        <row r="76">
          <cell r="F76">
            <v>109.32883000000001</v>
          </cell>
        </row>
        <row r="113">
          <cell r="F113">
            <v>109.32883000000001</v>
          </cell>
        </row>
        <row r="186">
          <cell r="F186">
            <v>103.601</v>
          </cell>
        </row>
        <row r="222">
          <cell r="F222">
            <v>63.021000000000001</v>
          </cell>
        </row>
        <row r="258">
          <cell r="F258">
            <v>91.13300000000001</v>
          </cell>
        </row>
        <row r="331">
          <cell r="F331">
            <v>866.83199999999999</v>
          </cell>
        </row>
        <row r="369">
          <cell r="F369">
            <v>107.65020000000001</v>
          </cell>
        </row>
        <row r="408">
          <cell r="F408">
            <v>102.929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citação"/>
      <sheetName val="COMPOSIÇOES"/>
      <sheetName val="Banco Concreto"/>
      <sheetName val="SERV.PREL"/>
      <sheetName val="Demolição - Remoção"/>
      <sheetName val="Calçada"/>
      <sheetName val="Piso Chão"/>
      <sheetName val="Luminarias"/>
      <sheetName val="Paisagismo"/>
    </sheetNames>
    <sheetDataSet>
      <sheetData sheetId="0"/>
      <sheetData sheetId="1">
        <row r="37">
          <cell r="F37">
            <v>115.81020000000001</v>
          </cell>
        </row>
        <row r="75">
          <cell r="F75">
            <v>109.32883000000001</v>
          </cell>
        </row>
        <row r="112">
          <cell r="F112">
            <v>109.32883000000001</v>
          </cell>
        </row>
        <row r="148">
          <cell r="F148">
            <v>103.601</v>
          </cell>
        </row>
        <row r="184">
          <cell r="F184">
            <v>866.83199999999999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LICITAÇÃO (2)"/>
      <sheetName val="COMPOSIÇOES"/>
      <sheetName val="QUANT.PRAÇA BELO HOR."/>
      <sheetName val="QUANT.PRAÇA BÍBLIA"/>
      <sheetName val="QUANT.PRAÇA CERCA"/>
      <sheetName val="QUANT.RUA MAR"/>
      <sheetName val="QUANT.PARIS"/>
      <sheetName val="Cronograma Fís-Financ"/>
      <sheetName val=" LICITAÇÃO"/>
    </sheetNames>
    <sheetDataSet>
      <sheetData sheetId="0"/>
      <sheetData sheetId="1"/>
      <sheetData sheetId="2"/>
      <sheetData sheetId="3"/>
      <sheetData sheetId="4"/>
      <sheetData sheetId="5">
        <row r="6">
          <cell r="F6">
            <v>33.72</v>
          </cell>
        </row>
        <row r="7">
          <cell r="F7">
            <v>516.30999999999995</v>
          </cell>
        </row>
        <row r="8">
          <cell r="F8">
            <v>19.32</v>
          </cell>
        </row>
        <row r="9">
          <cell r="F9">
            <v>25.29</v>
          </cell>
        </row>
        <row r="10">
          <cell r="F10">
            <v>128.13999999999999</v>
          </cell>
        </row>
        <row r="13">
          <cell r="F13">
            <v>8</v>
          </cell>
        </row>
        <row r="14">
          <cell r="F14">
            <v>6</v>
          </cell>
        </row>
        <row r="15">
          <cell r="F15">
            <v>1</v>
          </cell>
        </row>
        <row r="16">
          <cell r="F16">
            <v>124.72</v>
          </cell>
        </row>
        <row r="18">
          <cell r="F18">
            <v>6</v>
          </cell>
        </row>
        <row r="19">
          <cell r="F19">
            <v>8</v>
          </cell>
        </row>
        <row r="22">
          <cell r="F22">
            <v>8.83</v>
          </cell>
        </row>
        <row r="23">
          <cell r="F23">
            <v>33.869999999999997</v>
          </cell>
        </row>
        <row r="24">
          <cell r="F24">
            <v>5.57</v>
          </cell>
        </row>
        <row r="26">
          <cell r="F26">
            <v>69.010000000000005</v>
          </cell>
        </row>
        <row r="29">
          <cell r="F29">
            <v>37.25</v>
          </cell>
        </row>
        <row r="32">
          <cell r="F32">
            <v>33.869999999999997</v>
          </cell>
        </row>
        <row r="35">
          <cell r="F35">
            <v>251.04</v>
          </cell>
        </row>
        <row r="36">
          <cell r="F36">
            <v>251.04</v>
          </cell>
        </row>
        <row r="37">
          <cell r="F37">
            <v>251.04</v>
          </cell>
        </row>
        <row r="38">
          <cell r="F38">
            <v>100.14</v>
          </cell>
        </row>
        <row r="39">
          <cell r="F39">
            <v>23.6</v>
          </cell>
        </row>
        <row r="40">
          <cell r="F40">
            <v>165.99</v>
          </cell>
        </row>
        <row r="41">
          <cell r="F41">
            <v>86.56</v>
          </cell>
        </row>
        <row r="43">
          <cell r="F43">
            <v>186.26</v>
          </cell>
        </row>
        <row r="44">
          <cell r="F44">
            <v>20.68</v>
          </cell>
        </row>
        <row r="47">
          <cell r="F47">
            <v>3</v>
          </cell>
        </row>
        <row r="48">
          <cell r="F48">
            <v>22</v>
          </cell>
        </row>
        <row r="50">
          <cell r="F50">
            <v>40</v>
          </cell>
        </row>
        <row r="51">
          <cell r="F51">
            <v>25</v>
          </cell>
        </row>
        <row r="53">
          <cell r="F53">
            <v>2</v>
          </cell>
        </row>
        <row r="54">
          <cell r="F54">
            <v>2</v>
          </cell>
        </row>
        <row r="56">
          <cell r="F56">
            <v>56</v>
          </cell>
        </row>
        <row r="57">
          <cell r="F57">
            <v>30</v>
          </cell>
        </row>
        <row r="59">
          <cell r="F59">
            <v>5</v>
          </cell>
        </row>
        <row r="62">
          <cell r="F62">
            <v>5</v>
          </cell>
        </row>
        <row r="63">
          <cell r="F63">
            <v>4</v>
          </cell>
        </row>
        <row r="64">
          <cell r="F64">
            <v>20</v>
          </cell>
        </row>
        <row r="65">
          <cell r="F65">
            <v>4</v>
          </cell>
        </row>
        <row r="68">
          <cell r="F68">
            <v>184.52</v>
          </cell>
        </row>
        <row r="69">
          <cell r="F69">
            <v>184.52</v>
          </cell>
        </row>
        <row r="70">
          <cell r="F70">
            <v>184.52</v>
          </cell>
        </row>
        <row r="71">
          <cell r="F71">
            <v>202.97</v>
          </cell>
        </row>
        <row r="72">
          <cell r="F72">
            <v>57.02</v>
          </cell>
        </row>
        <row r="73">
          <cell r="F73">
            <v>134.55000000000001</v>
          </cell>
        </row>
        <row r="74">
          <cell r="F74">
            <v>33.64</v>
          </cell>
        </row>
        <row r="75">
          <cell r="F75">
            <v>1</v>
          </cell>
        </row>
        <row r="77">
          <cell r="F77">
            <v>1</v>
          </cell>
        </row>
        <row r="78">
          <cell r="F78">
            <v>172.76</v>
          </cell>
        </row>
        <row r="80">
          <cell r="F80">
            <v>675.17</v>
          </cell>
        </row>
        <row r="82">
          <cell r="F82">
            <v>48</v>
          </cell>
        </row>
        <row r="83">
          <cell r="F83">
            <v>20.7</v>
          </cell>
        </row>
        <row r="84">
          <cell r="F84">
            <v>17.5</v>
          </cell>
        </row>
        <row r="85">
          <cell r="F85">
            <v>21.45</v>
          </cell>
        </row>
        <row r="86">
          <cell r="F86">
            <v>35</v>
          </cell>
        </row>
        <row r="87">
          <cell r="F87">
            <v>33.840000000000003</v>
          </cell>
        </row>
        <row r="89">
          <cell r="F89">
            <v>1</v>
          </cell>
        </row>
        <row r="90">
          <cell r="F90">
            <v>1</v>
          </cell>
        </row>
      </sheetData>
      <sheetData sheetId="6"/>
      <sheetData sheetId="7"/>
      <sheetData sheetId="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CITAÇÃO"/>
      <sheetName val="COMPOSIÇOES"/>
      <sheetName val="Luminarias"/>
      <sheetName val="Memoria Praca rua da marinha"/>
      <sheetName val="Sheet1"/>
    </sheetNames>
    <sheetDataSet>
      <sheetData sheetId="0"/>
      <sheetData sheetId="1">
        <row r="37">
          <cell r="F37">
            <v>109.32883000000001</v>
          </cell>
        </row>
        <row r="74">
          <cell r="F74">
            <v>103.601</v>
          </cell>
        </row>
        <row r="110">
          <cell r="F110">
            <v>91.13300000000001</v>
          </cell>
        </row>
        <row r="148">
          <cell r="F148">
            <v>109.32883000000001</v>
          </cell>
        </row>
        <row r="184">
          <cell r="F184">
            <v>238.65199999999999</v>
          </cell>
        </row>
        <row r="219">
          <cell r="F219">
            <v>124.38</v>
          </cell>
        </row>
        <row r="253">
          <cell r="F253">
            <v>144.38</v>
          </cell>
        </row>
        <row r="291">
          <cell r="F291">
            <v>475.75065000000001</v>
          </cell>
        </row>
        <row r="330">
          <cell r="F330">
            <v>111.62820000000002</v>
          </cell>
        </row>
        <row r="366">
          <cell r="F366">
            <v>2175.0300000000002</v>
          </cell>
        </row>
      </sheetData>
      <sheetData sheetId="2"/>
      <sheetData sheetId="3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citação"/>
      <sheetName val="COMPOSIÇOES"/>
      <sheetName val="Banco Concreto"/>
      <sheetName val="Modulo Jardineira"/>
      <sheetName val="SERV.PREL"/>
      <sheetName val="Demolição - Remoção"/>
      <sheetName val="Calçada"/>
      <sheetName val="Piso Chão"/>
      <sheetName val="Luminarias"/>
      <sheetName val="Paisagismo"/>
      <sheetName val=" Praia da Cerca"/>
    </sheetNames>
    <sheetDataSet>
      <sheetData sheetId="0"/>
      <sheetData sheetId="1">
        <row r="38">
          <cell r="F38">
            <v>115.81020000000001</v>
          </cell>
        </row>
        <row r="76">
          <cell r="F76">
            <v>109.32883000000001</v>
          </cell>
        </row>
        <row r="113">
          <cell r="F113">
            <v>109.32883000000001</v>
          </cell>
        </row>
        <row r="151">
          <cell r="F151">
            <v>103.601</v>
          </cell>
        </row>
        <row r="187">
          <cell r="F187">
            <v>63.021000000000001</v>
          </cell>
        </row>
        <row r="223">
          <cell r="F223">
            <v>91.13300000000001</v>
          </cell>
        </row>
        <row r="260">
          <cell r="F260">
            <v>866.83199999999999</v>
          </cell>
        </row>
        <row r="297">
          <cell r="F297">
            <v>107.65020000000001</v>
          </cell>
        </row>
        <row r="336">
          <cell r="F336">
            <v>102.929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LICITAÇÃO FINAL 02"/>
      <sheetName val=" LICITAÇÃO FINAL 01"/>
      <sheetName val="LICITAÇÃO PARIS"/>
      <sheetName val="licitação B.hor"/>
      <sheetName val="LICITAÇÃO R.MAR"/>
      <sheetName val="Licitação CERCA"/>
      <sheetName val="LICITAÇÃO BIBLIA "/>
      <sheetName val=" LICITAÇÃO (7)"/>
      <sheetName val=" LICITAÇÃO (6)"/>
      <sheetName val=" LICITAÇÃO (4)"/>
      <sheetName val="LICITAÇÃO (3)"/>
      <sheetName val=" LICITAÇÃO (2)"/>
      <sheetName val="QUANT.PRAÇA CERCA"/>
      <sheetName val="QUANT.PRAÇA BÍBLIA"/>
      <sheetName val="QUANT.PRAÇA BELO HOR."/>
      <sheetName val=" LICITAÇÃO (5)"/>
      <sheetName val="QUANT.RUA MAR"/>
      <sheetName val="QUANT.PARIS"/>
      <sheetName val="COMPOSIÇOES"/>
      <sheetName val="Cronograma Fís-Finan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7">
          <cell r="F7">
            <v>17.25</v>
          </cell>
        </row>
        <row r="8">
          <cell r="F8">
            <v>294.64</v>
          </cell>
        </row>
        <row r="9">
          <cell r="F9">
            <v>87.11</v>
          </cell>
        </row>
        <row r="12">
          <cell r="F12">
            <v>8</v>
          </cell>
        </row>
        <row r="13">
          <cell r="F13">
            <v>4</v>
          </cell>
        </row>
        <row r="14">
          <cell r="F14">
            <v>1</v>
          </cell>
        </row>
        <row r="15">
          <cell r="F15">
            <v>94.1</v>
          </cell>
        </row>
        <row r="17">
          <cell r="F17">
            <v>6</v>
          </cell>
        </row>
        <row r="18">
          <cell r="F18">
            <v>8</v>
          </cell>
        </row>
        <row r="21">
          <cell r="F21">
            <v>3.85</v>
          </cell>
        </row>
        <row r="22">
          <cell r="F22">
            <v>13.21</v>
          </cell>
        </row>
        <row r="23">
          <cell r="F23">
            <v>2.2200000000000002</v>
          </cell>
        </row>
        <row r="25">
          <cell r="F25">
            <v>47.62</v>
          </cell>
        </row>
        <row r="28">
          <cell r="F28">
            <v>13.45</v>
          </cell>
        </row>
        <row r="31">
          <cell r="F31">
            <v>26.89</v>
          </cell>
        </row>
        <row r="32">
          <cell r="F32">
            <v>26.89</v>
          </cell>
        </row>
        <row r="34">
          <cell r="F34">
            <v>35.299999999999997</v>
          </cell>
        </row>
        <row r="37">
          <cell r="F37">
            <v>17.75</v>
          </cell>
        </row>
        <row r="40">
          <cell r="F40">
            <v>170.42</v>
          </cell>
        </row>
        <row r="41">
          <cell r="F41">
            <v>170.42</v>
          </cell>
        </row>
        <row r="42">
          <cell r="F42">
            <v>170.42</v>
          </cell>
        </row>
        <row r="43">
          <cell r="F43">
            <v>100.14</v>
          </cell>
        </row>
        <row r="44">
          <cell r="F44">
            <v>42.91</v>
          </cell>
        </row>
        <row r="45">
          <cell r="F45">
            <v>93.92</v>
          </cell>
        </row>
        <row r="46">
          <cell r="F46">
            <v>43.62</v>
          </cell>
        </row>
        <row r="49">
          <cell r="F49">
            <v>63.22</v>
          </cell>
        </row>
        <row r="50">
          <cell r="F50">
            <v>2.84</v>
          </cell>
        </row>
        <row r="51">
          <cell r="F51">
            <v>75.47</v>
          </cell>
        </row>
        <row r="54">
          <cell r="F54">
            <v>3</v>
          </cell>
        </row>
        <row r="55">
          <cell r="F55">
            <v>33</v>
          </cell>
        </row>
        <row r="57">
          <cell r="F57">
            <v>50</v>
          </cell>
        </row>
        <row r="58">
          <cell r="F58">
            <v>20</v>
          </cell>
        </row>
        <row r="60">
          <cell r="F60">
            <v>2</v>
          </cell>
        </row>
        <row r="61">
          <cell r="F61">
            <v>2</v>
          </cell>
        </row>
        <row r="63">
          <cell r="F63">
            <v>59.67</v>
          </cell>
        </row>
        <row r="64">
          <cell r="F64">
            <v>18.32</v>
          </cell>
        </row>
        <row r="66">
          <cell r="F66">
            <v>5</v>
          </cell>
        </row>
        <row r="69">
          <cell r="F69">
            <v>9</v>
          </cell>
        </row>
        <row r="70">
          <cell r="F70">
            <v>21</v>
          </cell>
        </row>
        <row r="71">
          <cell r="F71">
            <v>4</v>
          </cell>
        </row>
        <row r="72">
          <cell r="F72">
            <v>8</v>
          </cell>
        </row>
        <row r="75">
          <cell r="F75">
            <v>102.34</v>
          </cell>
        </row>
        <row r="76">
          <cell r="F76">
            <v>102.34</v>
          </cell>
        </row>
        <row r="77">
          <cell r="F77">
            <v>102.34</v>
          </cell>
        </row>
        <row r="78">
          <cell r="F78">
            <v>71.23</v>
          </cell>
        </row>
        <row r="79">
          <cell r="F79">
            <v>37.92</v>
          </cell>
        </row>
        <row r="80">
          <cell r="F80">
            <v>87.11</v>
          </cell>
        </row>
        <row r="81">
          <cell r="F81">
            <v>26.13</v>
          </cell>
        </row>
        <row r="82">
          <cell r="F82">
            <v>4</v>
          </cell>
        </row>
        <row r="84">
          <cell r="F84">
            <v>4</v>
          </cell>
        </row>
        <row r="85">
          <cell r="F85">
            <v>44.62</v>
          </cell>
        </row>
        <row r="86">
          <cell r="F86">
            <v>20.02</v>
          </cell>
        </row>
        <row r="88">
          <cell r="F88">
            <v>363.8</v>
          </cell>
        </row>
        <row r="90">
          <cell r="F90">
            <v>5.21</v>
          </cell>
        </row>
        <row r="91">
          <cell r="F91">
            <v>0.03</v>
          </cell>
        </row>
        <row r="92">
          <cell r="F92">
            <v>0.92</v>
          </cell>
        </row>
        <row r="93">
          <cell r="F93">
            <v>12.02</v>
          </cell>
        </row>
        <row r="94">
          <cell r="F94">
            <v>35.76</v>
          </cell>
        </row>
        <row r="95">
          <cell r="F95">
            <v>4.07</v>
          </cell>
        </row>
        <row r="96">
          <cell r="F96">
            <v>6.71</v>
          </cell>
        </row>
        <row r="97">
          <cell r="F97">
            <v>13.84</v>
          </cell>
        </row>
        <row r="98">
          <cell r="F98">
            <v>13.84</v>
          </cell>
        </row>
        <row r="99">
          <cell r="F99">
            <v>20.55</v>
          </cell>
        </row>
        <row r="101">
          <cell r="F101">
            <v>5.31</v>
          </cell>
        </row>
        <row r="103">
          <cell r="F103">
            <v>1</v>
          </cell>
        </row>
      </sheetData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CITAÇÃO BIBLIA"/>
      <sheetName val="LICITAÇÃO BIBLIA "/>
      <sheetName val="COMPOSIÇOES"/>
      <sheetName val="Memoria Calculo - BIBLIA"/>
    </sheetNames>
    <sheetDataSet>
      <sheetData sheetId="0"/>
      <sheetData sheetId="1"/>
      <sheetData sheetId="2">
        <row r="37">
          <cell r="F37">
            <v>115.81020000000001</v>
          </cell>
        </row>
        <row r="75">
          <cell r="F75">
            <v>109.32883000000001</v>
          </cell>
        </row>
        <row r="112">
          <cell r="F112">
            <v>109.32883000000001</v>
          </cell>
        </row>
        <row r="149">
          <cell r="F149">
            <v>103.601</v>
          </cell>
        </row>
        <row r="185">
          <cell r="F185">
            <v>63.021000000000001</v>
          </cell>
        </row>
        <row r="219">
          <cell r="F219">
            <v>91.13300000000001</v>
          </cell>
        </row>
        <row r="255">
          <cell r="F255">
            <v>866.83199999999999</v>
          </cell>
        </row>
        <row r="292">
          <cell r="F292">
            <v>111.62820000000002</v>
          </cell>
        </row>
      </sheetData>
      <sheetData sheetId="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citação"/>
      <sheetName val="Cronograma Fís-Financ"/>
      <sheetName val=" Composição "/>
      <sheetName val="Banco Concreto"/>
      <sheetName val="Modulo Jardineira"/>
      <sheetName val="SERV.PREL"/>
      <sheetName val="Demolição - Remoção"/>
      <sheetName val="Calçada"/>
      <sheetName val="Piso Chão"/>
      <sheetName val="Luminarias"/>
      <sheetName val="Paisagismo"/>
      <sheetName val="Pergolado"/>
    </sheetNames>
    <sheetDataSet>
      <sheetData sheetId="0">
        <row r="48">
          <cell r="E48" t="str">
            <v>PISOS INTERNOS E EXTERNOS</v>
          </cell>
        </row>
        <row r="61">
          <cell r="E61" t="str">
            <v>INSTALAÇÕES ELÉTRICAS</v>
          </cell>
        </row>
        <row r="76">
          <cell r="E76" t="str">
            <v>APARELHOS ELÉTRICOS</v>
          </cell>
        </row>
        <row r="83">
          <cell r="E83" t="str">
            <v>SERVIÇOS COMPLEMENTARES EXTERNOS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6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MK171"/>
  <sheetViews>
    <sheetView topLeftCell="A151" zoomScale="80" zoomScaleNormal="80" workbookViewId="0">
      <selection activeCell="F174" sqref="F174"/>
    </sheetView>
  </sheetViews>
  <sheetFormatPr defaultColWidth="8.7109375" defaultRowHeight="15.75"/>
  <cols>
    <col min="1" max="1" width="1.42578125" style="3" customWidth="1"/>
    <col min="2" max="2" width="12" style="47" customWidth="1"/>
    <col min="3" max="3" width="11.28515625" style="369" customWidth="1"/>
    <col min="4" max="4" width="10.42578125" style="369" customWidth="1"/>
    <col min="5" max="5" width="70.5703125" style="3" customWidth="1"/>
    <col min="6" max="6" width="8.42578125" style="47" customWidth="1"/>
    <col min="7" max="7" width="12.5703125" style="370" customWidth="1"/>
    <col min="8" max="8" width="21.42578125" style="371" customWidth="1"/>
    <col min="9" max="9" width="24.85546875" style="372" customWidth="1"/>
    <col min="10" max="10" width="1.5703125" style="373" customWidth="1"/>
    <col min="11" max="11" width="17.42578125" style="374" customWidth="1"/>
    <col min="12" max="12" width="17.7109375" style="375" customWidth="1"/>
    <col min="13" max="13" width="10.140625" style="3" customWidth="1"/>
    <col min="14" max="14" width="13.5703125" style="3" customWidth="1"/>
    <col min="15" max="15" width="11.5703125" style="3" customWidth="1"/>
    <col min="16" max="1025" width="8.7109375" style="3"/>
  </cols>
  <sheetData>
    <row r="1" spans="1:12" ht="8.1" customHeight="1" thickBot="1"/>
    <row r="2" spans="1:12" ht="16.5" thickBot="1">
      <c r="A2" s="376"/>
      <c r="B2" s="966"/>
      <c r="C2" s="966"/>
      <c r="D2" s="966"/>
      <c r="E2" s="966"/>
      <c r="F2" s="966"/>
      <c r="G2" s="966"/>
      <c r="H2" s="966"/>
      <c r="I2" s="966"/>
      <c r="J2" s="410"/>
      <c r="K2" s="411"/>
      <c r="L2" s="412"/>
    </row>
    <row r="3" spans="1:12" ht="16.5" thickBot="1">
      <c r="A3" s="376"/>
      <c r="B3" s="966"/>
      <c r="C3" s="966"/>
      <c r="D3" s="966"/>
      <c r="E3" s="966"/>
      <c r="F3" s="966"/>
      <c r="G3" s="966"/>
      <c r="H3" s="966"/>
      <c r="I3" s="966"/>
      <c r="J3" s="410"/>
      <c r="K3" s="411"/>
      <c r="L3" s="412"/>
    </row>
    <row r="4" spans="1:12" ht="16.5" thickBot="1">
      <c r="A4" s="376"/>
      <c r="B4" s="966"/>
      <c r="C4" s="966"/>
      <c r="D4" s="966"/>
      <c r="E4" s="966"/>
      <c r="F4" s="966"/>
      <c r="G4" s="966"/>
      <c r="H4" s="966"/>
      <c r="I4" s="966"/>
      <c r="J4" s="410"/>
      <c r="K4" s="411"/>
      <c r="L4" s="412"/>
    </row>
    <row r="5" spans="1:12" ht="16.5" thickBot="1">
      <c r="A5" s="376"/>
      <c r="B5" s="966"/>
      <c r="C5" s="966"/>
      <c r="D5" s="966"/>
      <c r="E5" s="966"/>
      <c r="F5" s="966"/>
      <c r="G5" s="966"/>
      <c r="H5" s="966"/>
      <c r="I5" s="966"/>
      <c r="J5" s="410"/>
      <c r="K5" s="411"/>
      <c r="L5" s="412"/>
    </row>
    <row r="6" spans="1:12" ht="16.5" thickBot="1">
      <c r="A6" s="376"/>
      <c r="B6" s="966"/>
      <c r="C6" s="966"/>
      <c r="D6" s="966"/>
      <c r="E6" s="966"/>
      <c r="F6" s="966"/>
      <c r="G6" s="966"/>
      <c r="H6" s="966"/>
      <c r="I6" s="966"/>
      <c r="J6" s="410"/>
      <c r="K6" s="411"/>
      <c r="L6" s="412"/>
    </row>
    <row r="7" spans="1:12" ht="16.5" thickBot="1">
      <c r="A7" s="376"/>
      <c r="B7" s="966"/>
      <c r="C7" s="966"/>
      <c r="D7" s="966"/>
      <c r="E7" s="966"/>
      <c r="F7" s="966"/>
      <c r="G7" s="966"/>
      <c r="H7" s="966"/>
      <c r="I7" s="966"/>
      <c r="J7" s="410"/>
      <c r="K7" s="411"/>
      <c r="L7" s="412"/>
    </row>
    <row r="8" spans="1:12" ht="16.5" thickBot="1">
      <c r="A8" s="376"/>
      <c r="B8" s="966"/>
      <c r="C8" s="966"/>
      <c r="D8" s="966"/>
      <c r="E8" s="966"/>
      <c r="F8" s="966"/>
      <c r="G8" s="966"/>
      <c r="H8" s="966"/>
      <c r="I8" s="966"/>
      <c r="J8" s="410"/>
      <c r="K8" s="411"/>
      <c r="L8" s="412"/>
    </row>
    <row r="9" spans="1:12">
      <c r="A9" s="376"/>
      <c r="B9" s="966"/>
      <c r="C9" s="966"/>
      <c r="D9" s="966"/>
      <c r="E9" s="966"/>
      <c r="F9" s="966"/>
      <c r="G9" s="966"/>
      <c r="H9" s="966"/>
      <c r="I9" s="966"/>
      <c r="J9" s="410"/>
      <c r="K9" s="411"/>
      <c r="L9" s="412"/>
    </row>
    <row r="10" spans="1:12" ht="20.25">
      <c r="A10" s="376"/>
      <c r="B10" s="967" t="s">
        <v>0</v>
      </c>
      <c r="C10" s="967"/>
      <c r="D10" s="967"/>
      <c r="E10" s="967"/>
      <c r="F10" s="967"/>
      <c r="G10" s="967"/>
      <c r="H10" s="967"/>
      <c r="I10" s="967"/>
      <c r="J10" s="410"/>
      <c r="K10" s="411"/>
      <c r="L10" s="412"/>
    </row>
    <row r="11" spans="1:12">
      <c r="A11" s="376"/>
      <c r="B11" s="968" t="s">
        <v>1</v>
      </c>
      <c r="C11" s="968"/>
      <c r="D11" s="968"/>
      <c r="E11" s="968"/>
      <c r="F11" s="968"/>
      <c r="G11" s="968"/>
      <c r="H11" s="968"/>
      <c r="I11" s="968"/>
      <c r="J11" s="410"/>
      <c r="K11" s="411"/>
      <c r="L11" s="412"/>
    </row>
    <row r="12" spans="1:12" ht="16.5" thickBot="1">
      <c r="A12" s="376"/>
      <c r="B12" s="969"/>
      <c r="C12" s="969"/>
      <c r="D12" s="969"/>
      <c r="E12" s="969"/>
      <c r="F12" s="969"/>
      <c r="G12" s="969"/>
      <c r="H12" s="969"/>
      <c r="I12" s="969"/>
      <c r="J12" s="410"/>
      <c r="K12" s="411"/>
      <c r="L12" s="412"/>
    </row>
    <row r="13" spans="1:12" ht="40.5" customHeight="1">
      <c r="A13" s="376"/>
      <c r="B13" s="377" t="s">
        <v>2</v>
      </c>
      <c r="C13" s="970" t="s">
        <v>3</v>
      </c>
      <c r="D13" s="970"/>
      <c r="E13" s="970"/>
      <c r="F13" s="970"/>
      <c r="G13" s="970"/>
      <c r="H13" s="378" t="s">
        <v>4</v>
      </c>
      <c r="I13" s="413" t="s">
        <v>5</v>
      </c>
      <c r="J13" s="410"/>
      <c r="K13" s="411"/>
      <c r="L13" s="412"/>
    </row>
    <row r="14" spans="1:12" ht="24.95" customHeight="1">
      <c r="A14" s="376"/>
      <c r="B14" s="379" t="s">
        <v>6</v>
      </c>
      <c r="C14" s="971" t="s">
        <v>7</v>
      </c>
      <c r="D14" s="971"/>
      <c r="E14" s="971"/>
      <c r="F14" s="971"/>
      <c r="G14" s="971"/>
      <c r="H14" s="380" t="s">
        <v>8</v>
      </c>
      <c r="I14" s="414">
        <v>44477</v>
      </c>
      <c r="J14" s="410"/>
      <c r="K14" s="411"/>
      <c r="L14" s="412"/>
    </row>
    <row r="15" spans="1:12" ht="39" customHeight="1" thickBot="1">
      <c r="A15" s="376"/>
      <c r="B15" s="381" t="s">
        <v>9</v>
      </c>
      <c r="C15" s="972" t="s">
        <v>10</v>
      </c>
      <c r="D15" s="972"/>
      <c r="E15" s="972"/>
      <c r="F15" s="972"/>
      <c r="G15" s="972"/>
      <c r="H15" s="382" t="s">
        <v>11</v>
      </c>
      <c r="I15" s="415">
        <v>0.3196</v>
      </c>
      <c r="J15" s="410"/>
      <c r="K15" s="411"/>
      <c r="L15" s="416" t="s">
        <v>12</v>
      </c>
    </row>
    <row r="16" spans="1:12">
      <c r="A16" s="376"/>
      <c r="B16" s="973"/>
      <c r="C16" s="973"/>
      <c r="D16" s="973"/>
      <c r="E16" s="973"/>
      <c r="F16" s="973"/>
      <c r="G16" s="973"/>
      <c r="H16" s="973"/>
      <c r="I16" s="973"/>
      <c r="J16" s="410"/>
      <c r="K16" s="411"/>
      <c r="L16" s="412"/>
    </row>
    <row r="17" spans="1:14" ht="36.75" customHeight="1">
      <c r="A17" s="376"/>
      <c r="B17" s="974" t="s">
        <v>13</v>
      </c>
      <c r="C17" s="974"/>
      <c r="D17" s="974"/>
      <c r="E17" s="974"/>
      <c r="F17" s="974"/>
      <c r="G17" s="974"/>
      <c r="H17" s="974"/>
      <c r="I17" s="974"/>
      <c r="J17" s="410"/>
      <c r="K17" s="411"/>
      <c r="L17" s="412"/>
    </row>
    <row r="18" spans="1:14">
      <c r="A18" s="376"/>
      <c r="B18" s="975"/>
      <c r="C18" s="975"/>
      <c r="D18" s="975"/>
      <c r="E18" s="975"/>
      <c r="F18" s="975"/>
      <c r="G18" s="975"/>
      <c r="H18" s="975"/>
      <c r="I18" s="975"/>
      <c r="J18" s="410"/>
      <c r="K18" s="965"/>
      <c r="L18" s="965"/>
    </row>
    <row r="19" spans="1:14" s="363" customFormat="1" ht="39.75" customHeight="1">
      <c r="A19" s="383"/>
      <c r="B19" s="384" t="s">
        <v>14</v>
      </c>
      <c r="C19" s="385" t="s">
        <v>15</v>
      </c>
      <c r="D19" s="385" t="s">
        <v>16</v>
      </c>
      <c r="E19" s="385" t="s">
        <v>17</v>
      </c>
      <c r="F19" s="385" t="s">
        <v>18</v>
      </c>
      <c r="G19" s="386" t="s">
        <v>19</v>
      </c>
      <c r="H19" s="387" t="s">
        <v>20</v>
      </c>
      <c r="I19" s="417" t="s">
        <v>21</v>
      </c>
      <c r="J19" s="418"/>
      <c r="K19" s="965" t="s">
        <v>22</v>
      </c>
      <c r="L19" s="965"/>
      <c r="M19" s="63"/>
    </row>
    <row r="20" spans="1:14" s="1" customFormat="1" ht="30" customHeight="1">
      <c r="B20" s="388">
        <v>1</v>
      </c>
      <c r="C20" s="389"/>
      <c r="D20" s="390"/>
      <c r="E20" s="391" t="s">
        <v>23</v>
      </c>
      <c r="F20" s="392"/>
      <c r="G20" s="392"/>
      <c r="H20" s="393"/>
      <c r="I20" s="419"/>
      <c r="J20" s="420"/>
      <c r="K20" s="421" t="s">
        <v>24</v>
      </c>
      <c r="L20" s="422" t="s">
        <v>25</v>
      </c>
      <c r="N20" s="1" t="s">
        <v>598</v>
      </c>
    </row>
    <row r="21" spans="1:14" s="1" customFormat="1" ht="30" customHeight="1">
      <c r="B21" s="388" t="s">
        <v>26</v>
      </c>
      <c r="C21" s="389"/>
      <c r="D21" s="389"/>
      <c r="E21" s="391" t="s">
        <v>27</v>
      </c>
      <c r="F21" s="389"/>
      <c r="G21" s="394"/>
      <c r="H21" s="387"/>
      <c r="I21" s="417"/>
      <c r="J21" s="420"/>
      <c r="K21" s="423"/>
      <c r="L21" s="424"/>
    </row>
    <row r="22" spans="1:14" s="1" customFormat="1" ht="30" customHeight="1">
      <c r="B22" s="395" t="s">
        <v>28</v>
      </c>
      <c r="C22" s="18" t="s">
        <v>29</v>
      </c>
      <c r="D22" s="19">
        <v>10206</v>
      </c>
      <c r="E22" s="20" t="s">
        <v>30</v>
      </c>
      <c r="F22" s="21" t="s">
        <v>31</v>
      </c>
      <c r="G22" s="396">
        <f>'QUANT.RUA MAR'!F6+'QUANT.PRAÇA BÍBLIA'!F7</f>
        <v>50.97</v>
      </c>
      <c r="H22" s="397">
        <f t="shared" ref="H22:H29" si="0">L22</f>
        <v>52.67</v>
      </c>
      <c r="I22" s="425">
        <f t="shared" ref="I22:I29" si="1">ROUND(G22*H22,2)</f>
        <v>2684.59</v>
      </c>
      <c r="J22" s="426"/>
      <c r="K22" s="423">
        <v>39.909999999999997</v>
      </c>
      <c r="L22" s="423">
        <f>ROUND(K22*(1+I15),2)</f>
        <v>52.67</v>
      </c>
      <c r="M22" s="499"/>
      <c r="N22" s="65">
        <f>'QUANT.PRAÇA BÍBLIA'!F7+'QUANT.RUA MAR'!F6</f>
        <v>50.97</v>
      </c>
    </row>
    <row r="23" spans="1:14" s="1" customFormat="1" ht="30" customHeight="1">
      <c r="B23" s="395" t="s">
        <v>32</v>
      </c>
      <c r="C23" s="18" t="s">
        <v>29</v>
      </c>
      <c r="D23" s="19">
        <v>10201</v>
      </c>
      <c r="E23" s="23" t="s">
        <v>33</v>
      </c>
      <c r="F23" s="21" t="s">
        <v>31</v>
      </c>
      <c r="G23" s="396">
        <f>'QUANT.PRAÇA CERCA'!F6+'QUANT.RUA MAR'!F7+QUANT.PARIS!F6+'QUANT.PRAÇA BÍBLIA'!F8</f>
        <v>2478.3200000000002</v>
      </c>
      <c r="H23" s="397">
        <f t="shared" si="0"/>
        <v>27.38</v>
      </c>
      <c r="I23" s="425">
        <f t="shared" si="1"/>
        <v>67856.399999999994</v>
      </c>
      <c r="J23" s="420"/>
      <c r="K23" s="423">
        <v>20.75</v>
      </c>
      <c r="L23" s="423">
        <f t="shared" ref="L23:L29" si="2">ROUND(K23*(1+$I$15),2)</f>
        <v>27.38</v>
      </c>
      <c r="M23" s="499"/>
      <c r="N23" s="65">
        <f>'QUANT.PRAÇA BÍBLIA'!F8+QUANT.PARIS!F6+'QUANT.PRAÇA CERCA'!F6+'QUANT.RUA MAR'!F7</f>
        <v>2478.3200000000002</v>
      </c>
    </row>
    <row r="24" spans="1:14" s="1" customFormat="1" ht="30" customHeight="1">
      <c r="B24" s="395" t="s">
        <v>34</v>
      </c>
      <c r="C24" s="18" t="s">
        <v>29</v>
      </c>
      <c r="D24" s="19">
        <v>10209</v>
      </c>
      <c r="E24" s="20" t="s">
        <v>35</v>
      </c>
      <c r="F24" s="21" t="s">
        <v>36</v>
      </c>
      <c r="G24" s="396">
        <f>QUANT.PARIS!F8</f>
        <v>7.13</v>
      </c>
      <c r="H24" s="397">
        <f t="shared" si="0"/>
        <v>63.2</v>
      </c>
      <c r="I24" s="425">
        <f t="shared" si="1"/>
        <v>450.62</v>
      </c>
      <c r="J24" s="426"/>
      <c r="K24" s="423">
        <v>47.89</v>
      </c>
      <c r="L24" s="423">
        <f t="shared" si="2"/>
        <v>63.2</v>
      </c>
      <c r="M24" s="499"/>
      <c r="N24" s="65">
        <f>QUANT.PARIS!F8</f>
        <v>7.13</v>
      </c>
    </row>
    <row r="25" spans="1:14" s="1" customFormat="1" ht="27.75" customHeight="1">
      <c r="B25" s="395" t="s">
        <v>37</v>
      </c>
      <c r="C25" s="18" t="s">
        <v>29</v>
      </c>
      <c r="D25" s="19">
        <v>10216</v>
      </c>
      <c r="E25" s="20" t="s">
        <v>38</v>
      </c>
      <c r="F25" s="18" t="s">
        <v>39</v>
      </c>
      <c r="G25" s="396">
        <f>'QUANT.PRAÇA BELO HOR.'!F7+'QUANT.PRAÇA CERCA'!F9+'QUANT.RUA MAR'!F10+QUANT.PARIS!F9+'QUANT.PRAÇA BÍBLIA'!F9</f>
        <v>509.37</v>
      </c>
      <c r="H25" s="397">
        <f t="shared" si="0"/>
        <v>10.53</v>
      </c>
      <c r="I25" s="425">
        <f t="shared" si="1"/>
        <v>5363.67</v>
      </c>
      <c r="J25" s="420"/>
      <c r="K25" s="423">
        <v>7.98</v>
      </c>
      <c r="L25" s="423">
        <f t="shared" si="2"/>
        <v>10.53</v>
      </c>
      <c r="M25" s="499"/>
      <c r="N25" s="65">
        <f>'QUANT.PRAÇA BÍBLIA'!F9+QUANT.PARIS!F9+'QUANT.PRAÇA BELO HOR.'!F7+'QUANT.PRAÇA CERCA'!F9+'QUANT.RUA MAR'!F10</f>
        <v>509.36999999999995</v>
      </c>
    </row>
    <row r="26" spans="1:14" s="1" customFormat="1" ht="30" customHeight="1">
      <c r="B26" s="395" t="s">
        <v>40</v>
      </c>
      <c r="C26" s="18" t="s">
        <v>29</v>
      </c>
      <c r="D26" s="19">
        <v>10219</v>
      </c>
      <c r="E26" s="23" t="s">
        <v>41</v>
      </c>
      <c r="F26" s="21" t="s">
        <v>36</v>
      </c>
      <c r="G26" s="396">
        <f>'QUANT.PRAÇA CERCA'!F7</f>
        <v>0.18</v>
      </c>
      <c r="H26" s="397">
        <f t="shared" si="0"/>
        <v>348.94</v>
      </c>
      <c r="I26" s="425">
        <f t="shared" si="1"/>
        <v>62.81</v>
      </c>
      <c r="J26" s="426"/>
      <c r="K26" s="423">
        <v>264.43</v>
      </c>
      <c r="L26" s="423">
        <f t="shared" si="2"/>
        <v>348.94</v>
      </c>
      <c r="M26" s="499"/>
      <c r="N26" s="65">
        <f>'QUANT.PRAÇA CERCA'!F7</f>
        <v>0.18</v>
      </c>
    </row>
    <row r="27" spans="1:14" s="1" customFormat="1" ht="30" customHeight="1">
      <c r="B27" s="395" t="s">
        <v>42</v>
      </c>
      <c r="C27" s="18" t="s">
        <v>29</v>
      </c>
      <c r="D27" s="19">
        <v>10403</v>
      </c>
      <c r="E27" s="398" t="s">
        <v>43</v>
      </c>
      <c r="F27" s="21" t="s">
        <v>44</v>
      </c>
      <c r="G27" s="396">
        <f>QUANT.PARIS!F7+'QUANT.PRAÇA BELO HOR.'!F6+'QUANT.PRAÇA CERCA'!F8</f>
        <v>4</v>
      </c>
      <c r="H27" s="397">
        <f t="shared" si="0"/>
        <v>55.62</v>
      </c>
      <c r="I27" s="425">
        <f t="shared" si="1"/>
        <v>222.48</v>
      </c>
      <c r="J27" s="426"/>
      <c r="K27" s="423">
        <v>42.15</v>
      </c>
      <c r="L27" s="423">
        <f t="shared" si="2"/>
        <v>55.62</v>
      </c>
      <c r="M27" s="499"/>
      <c r="N27" s="65">
        <f>QUANT.PARIS!F7+'QUANT.PRAÇA BELO HOR.'!F6+'QUANT.PRAÇA CERCA'!F8</f>
        <v>4</v>
      </c>
    </row>
    <row r="28" spans="1:14" s="1" customFormat="1" ht="35.25" customHeight="1">
      <c r="B28" s="395" t="s">
        <v>45</v>
      </c>
      <c r="C28" s="18" t="s">
        <v>29</v>
      </c>
      <c r="D28" s="19">
        <v>10331</v>
      </c>
      <c r="E28" s="20" t="s">
        <v>46</v>
      </c>
      <c r="F28" s="21" t="s">
        <v>31</v>
      </c>
      <c r="G28" s="396">
        <f>'QUANT.RUA MAR'!F9</f>
        <v>25.29</v>
      </c>
      <c r="H28" s="397">
        <f t="shared" si="0"/>
        <v>11.3</v>
      </c>
      <c r="I28" s="425">
        <f t="shared" si="1"/>
        <v>285.77999999999997</v>
      </c>
      <c r="J28" s="426"/>
      <c r="K28" s="423">
        <v>8.56</v>
      </c>
      <c r="L28" s="423">
        <f t="shared" si="2"/>
        <v>11.3</v>
      </c>
      <c r="M28" s="499"/>
      <c r="N28" s="65">
        <f>'QUANT.RUA MAR'!F9</f>
        <v>25.29</v>
      </c>
    </row>
    <row r="29" spans="1:14" s="1" customFormat="1" ht="30" customHeight="1">
      <c r="B29" s="395" t="s">
        <v>47</v>
      </c>
      <c r="C29" s="18" t="s">
        <v>29</v>
      </c>
      <c r="D29" s="19">
        <v>10326</v>
      </c>
      <c r="E29" s="20" t="s">
        <v>48</v>
      </c>
      <c r="F29" s="21" t="s">
        <v>31</v>
      </c>
      <c r="G29" s="396">
        <f>'QUANT.RUA MAR'!F8</f>
        <v>19.32</v>
      </c>
      <c r="H29" s="397">
        <f t="shared" si="0"/>
        <v>30.96</v>
      </c>
      <c r="I29" s="425">
        <f t="shared" si="1"/>
        <v>598.15</v>
      </c>
      <c r="J29" s="426"/>
      <c r="K29" s="423">
        <v>23.46</v>
      </c>
      <c r="L29" s="423">
        <f t="shared" si="2"/>
        <v>30.96</v>
      </c>
      <c r="M29" s="499"/>
      <c r="N29" s="65">
        <f>'QUANT.RUA MAR'!F8</f>
        <v>19.32</v>
      </c>
    </row>
    <row r="30" spans="1:14" s="1" customFormat="1" ht="30" customHeight="1">
      <c r="B30" s="388" t="s">
        <v>49</v>
      </c>
      <c r="C30" s="389"/>
      <c r="D30" s="390"/>
      <c r="E30" s="391" t="s">
        <v>50</v>
      </c>
      <c r="F30" s="390"/>
      <c r="G30" s="399"/>
      <c r="H30" s="400"/>
      <c r="I30" s="427"/>
      <c r="J30" s="420"/>
      <c r="K30" s="423"/>
      <c r="L30" s="423"/>
      <c r="M30" s="499"/>
    </row>
    <row r="31" spans="1:14" s="1" customFormat="1" ht="30" customHeight="1">
      <c r="B31" s="395" t="s">
        <v>51</v>
      </c>
      <c r="C31" s="18" t="s">
        <v>29</v>
      </c>
      <c r="D31" s="19">
        <v>10402</v>
      </c>
      <c r="E31" s="20" t="s">
        <v>52</v>
      </c>
      <c r="F31" s="21" t="s">
        <v>31</v>
      </c>
      <c r="G31" s="396">
        <f>'QUANT.PRAÇA BELO HOR.'!F9</f>
        <v>105.29</v>
      </c>
      <c r="H31" s="397">
        <f>L31</f>
        <v>4.63</v>
      </c>
      <c r="I31" s="425">
        <f>ROUND(G31*H31,2)</f>
        <v>487.49</v>
      </c>
      <c r="J31" s="426"/>
      <c r="K31" s="423">
        <v>3.51</v>
      </c>
      <c r="L31" s="423">
        <f>ROUND(K31*(1+$I$15),2)</f>
        <v>4.63</v>
      </c>
      <c r="M31" s="499"/>
      <c r="N31" s="65">
        <f>'QUANT.PRAÇA BELO HOR.'!F9</f>
        <v>105.29</v>
      </c>
    </row>
    <row r="32" spans="1:14" s="1" customFormat="1" ht="30" customHeight="1">
      <c r="B32" s="388" t="s">
        <v>53</v>
      </c>
      <c r="C32" s="389"/>
      <c r="D32" s="390"/>
      <c r="E32" s="391" t="s">
        <v>54</v>
      </c>
      <c r="F32" s="390"/>
      <c r="G32" s="399"/>
      <c r="H32" s="400"/>
      <c r="I32" s="427"/>
      <c r="J32" s="420"/>
      <c r="K32" s="423"/>
      <c r="L32" s="423"/>
      <c r="M32" s="499"/>
    </row>
    <row r="33" spans="1:15" s="1" customFormat="1" ht="30" customHeight="1">
      <c r="B33" s="395" t="s">
        <v>55</v>
      </c>
      <c r="C33" s="18" t="s">
        <v>29</v>
      </c>
      <c r="D33" s="19">
        <v>10501</v>
      </c>
      <c r="E33" s="20" t="s">
        <v>56</v>
      </c>
      <c r="F33" s="21" t="s">
        <v>31</v>
      </c>
      <c r="G33" s="396">
        <f>'QUANT.PRAÇA BELO HOR.'!F11</f>
        <v>206.04</v>
      </c>
      <c r="H33" s="397">
        <f>L33</f>
        <v>12.39</v>
      </c>
      <c r="I33" s="425">
        <f>ROUND(G33*H33,2)</f>
        <v>2552.84</v>
      </c>
      <c r="J33" s="420"/>
      <c r="K33" s="423">
        <v>9.39</v>
      </c>
      <c r="L33" s="423">
        <f>ROUND(K33*(1+$I$15),2)</f>
        <v>12.39</v>
      </c>
      <c r="M33" s="499"/>
      <c r="N33" s="65">
        <f>'QUANT.PRAÇA BELO HOR.'!F11</f>
        <v>206.04</v>
      </c>
    </row>
    <row r="34" spans="1:15" s="1" customFormat="1" ht="30" customHeight="1">
      <c r="B34" s="388">
        <v>2</v>
      </c>
      <c r="C34" s="389"/>
      <c r="D34" s="390"/>
      <c r="E34" s="391" t="s">
        <v>57</v>
      </c>
      <c r="F34" s="390"/>
      <c r="G34" s="399"/>
      <c r="H34" s="400"/>
      <c r="I34" s="427"/>
      <c r="J34" s="420"/>
      <c r="K34" s="423"/>
      <c r="L34" s="423"/>
      <c r="M34" s="499"/>
    </row>
    <row r="35" spans="1:15" s="1" customFormat="1" ht="30" customHeight="1">
      <c r="B35" s="388" t="s">
        <v>58</v>
      </c>
      <c r="C35" s="389"/>
      <c r="D35" s="390"/>
      <c r="E35" s="391" t="s">
        <v>59</v>
      </c>
      <c r="F35" s="390"/>
      <c r="G35" s="399"/>
      <c r="H35" s="400"/>
      <c r="I35" s="427"/>
      <c r="J35" s="420"/>
      <c r="K35" s="423"/>
      <c r="L35" s="423"/>
      <c r="M35" s="499"/>
    </row>
    <row r="36" spans="1:15" s="1" customFormat="1" ht="30" customHeight="1">
      <c r="B36" s="395" t="s">
        <v>60</v>
      </c>
      <c r="C36" s="18" t="s">
        <v>29</v>
      </c>
      <c r="D36" s="19">
        <v>20305</v>
      </c>
      <c r="E36" s="20" t="s">
        <v>61</v>
      </c>
      <c r="F36" s="21" t="s">
        <v>31</v>
      </c>
      <c r="G36" s="396">
        <f>'QUANT.PRAÇA BELO HOR.'!F14+'QUANT.PRAÇA CERCA'!F12+'QUANT.RUA MAR'!F13+QUANT.PARIS!F12+'QUANT.PRAÇA BÍBLIA'!F12</f>
        <v>40</v>
      </c>
      <c r="H36" s="397">
        <f>L36</f>
        <v>377.97</v>
      </c>
      <c r="I36" s="425">
        <f>ROUND(G36*H36,2)</f>
        <v>15118.8</v>
      </c>
      <c r="J36" s="420"/>
      <c r="K36" s="423">
        <v>286.43</v>
      </c>
      <c r="L36" s="423">
        <f>ROUND(K36*(1+$I$15),2)</f>
        <v>377.97</v>
      </c>
      <c r="M36" s="499"/>
      <c r="N36" s="1">
        <v>40</v>
      </c>
    </row>
    <row r="37" spans="1:15" s="1" customFormat="1" ht="79.5" customHeight="1">
      <c r="B37" s="395" t="s">
        <v>62</v>
      </c>
      <c r="C37" s="18" t="s">
        <v>29</v>
      </c>
      <c r="D37" s="19">
        <v>20352</v>
      </c>
      <c r="E37" s="20" t="s">
        <v>63</v>
      </c>
      <c r="F37" s="18" t="s">
        <v>64</v>
      </c>
      <c r="G37" s="396">
        <f>'QUANT.PRAÇA BELO HOR.'!F16+'QUANT.PRAÇA CERCA'!F13+'QUANT.RUA MAR'!F14+QUANT.PARIS!F13+'QUANT.PRAÇA BÍBLIA'!F13</f>
        <v>24</v>
      </c>
      <c r="H37" s="397">
        <f>L37</f>
        <v>1038.96</v>
      </c>
      <c r="I37" s="425">
        <f>ROUND(G37*H37,2)</f>
        <v>24935.040000000001</v>
      </c>
      <c r="J37" s="420"/>
      <c r="K37" s="423">
        <v>787.33</v>
      </c>
      <c r="L37" s="423">
        <f>ROUND(K37*(1+$I$15),2)</f>
        <v>1038.96</v>
      </c>
      <c r="M37" s="499"/>
      <c r="N37" s="65">
        <f>'QUANT.PRAÇA BÍBLIA'!F13+QUANT.PARIS!F13+'QUANT.PRAÇA CERCA'!F13+'QUANT.PRAÇA BELO HOR.'!F16+'QUANT.RUA MAR'!F14</f>
        <v>24</v>
      </c>
    </row>
    <row r="38" spans="1:15" s="1" customFormat="1" ht="36" customHeight="1">
      <c r="B38" s="395" t="s">
        <v>65</v>
      </c>
      <c r="C38" s="18" t="s">
        <v>29</v>
      </c>
      <c r="D38" s="19">
        <v>20344</v>
      </c>
      <c r="E38" s="20" t="s">
        <v>66</v>
      </c>
      <c r="F38" s="18" t="s">
        <v>44</v>
      </c>
      <c r="G38" s="396">
        <f>'QUANT.PRAÇA BELO HOR.'!F15+'QUANT.PRAÇA CERCA'!F14+'QUANT.RUA MAR'!F15+QUANT.PARIS!F14+'QUANT.PRAÇA BÍBLIA'!F14</f>
        <v>5</v>
      </c>
      <c r="H38" s="397">
        <f>L38</f>
        <v>1366.67</v>
      </c>
      <c r="I38" s="425">
        <f>ROUND(G38*H38,2)</f>
        <v>6833.35</v>
      </c>
      <c r="J38" s="420"/>
      <c r="K38" s="423">
        <v>1035.67</v>
      </c>
      <c r="L38" s="423">
        <f>ROUND(K38*(1+$I$15),2)</f>
        <v>1366.67</v>
      </c>
      <c r="M38" s="499"/>
      <c r="N38" s="1">
        <v>5</v>
      </c>
    </row>
    <row r="39" spans="1:15" s="1" customFormat="1" ht="70.5" customHeight="1">
      <c r="B39" s="395" t="s">
        <v>67</v>
      </c>
      <c r="C39" s="18" t="s">
        <v>29</v>
      </c>
      <c r="D39" s="19">
        <v>20350</v>
      </c>
      <c r="E39" s="56" t="s">
        <v>68</v>
      </c>
      <c r="F39" s="21" t="s">
        <v>39</v>
      </c>
      <c r="G39" s="401">
        <f>'QUANT.PRAÇA BELO HOR.'!F17+'QUANT.PRAÇA CERCA'!F15+'QUANT.RUA MAR'!F16+QUANT.PARIS!F15+'QUANT.PRAÇA BÍBLIA'!F15</f>
        <v>526.69999999999993</v>
      </c>
      <c r="H39" s="397">
        <f>L39</f>
        <v>236.82</v>
      </c>
      <c r="I39" s="425">
        <f>ROUND(G39*H39,2)</f>
        <v>124733.09</v>
      </c>
      <c r="J39" s="420"/>
      <c r="K39" s="423">
        <v>179.46</v>
      </c>
      <c r="L39" s="423">
        <f>ROUND(K39*(1+$I$15),2)</f>
        <v>236.82</v>
      </c>
      <c r="M39" s="499"/>
      <c r="N39" s="65">
        <f>'QUANT.PRAÇA BÍBLIA'!F15+QUANT.PARIS!F15+'QUANT.PRAÇA BELO HOR.'!F17+'QUANT.PRAÇA CERCA'!F15+'QUANT.RUA MAR'!F16</f>
        <v>526.70000000000005</v>
      </c>
    </row>
    <row r="40" spans="1:15" s="1" customFormat="1" ht="54.75" customHeight="1">
      <c r="B40" s="388" t="s">
        <v>69</v>
      </c>
      <c r="C40" s="389"/>
      <c r="D40" s="390"/>
      <c r="E40" s="391" t="s">
        <v>70</v>
      </c>
      <c r="F40" s="390"/>
      <c r="G40" s="399"/>
      <c r="H40" s="400"/>
      <c r="I40" s="427"/>
      <c r="J40" s="420"/>
      <c r="K40" s="423"/>
      <c r="L40" s="423"/>
      <c r="M40" s="499"/>
      <c r="O40" s="428"/>
    </row>
    <row r="41" spans="1:15" s="2" customFormat="1" ht="65.25" customHeight="1">
      <c r="A41" s="1"/>
      <c r="B41" s="395" t="s">
        <v>71</v>
      </c>
      <c r="C41" s="18" t="s">
        <v>29</v>
      </c>
      <c r="D41" s="19">
        <v>20812</v>
      </c>
      <c r="E41" s="20" t="s">
        <v>72</v>
      </c>
      <c r="F41" s="18" t="s">
        <v>39</v>
      </c>
      <c r="G41" s="396">
        <f>'QUANT.PRAÇA BELO HOR.'!F19+'QUANT.PRAÇA CERCA'!F17+'QUANT.RUA MAR'!F18+QUANT.PARIS!F17+'QUANT.PRAÇA BÍBLIA'!F17</f>
        <v>28</v>
      </c>
      <c r="H41" s="397">
        <f>L41</f>
        <v>38.82</v>
      </c>
      <c r="I41" s="425">
        <f>ROUND(G41*H41,2)</f>
        <v>1086.96</v>
      </c>
      <c r="J41" s="420"/>
      <c r="K41" s="423">
        <v>29.42</v>
      </c>
      <c r="L41" s="423">
        <f>ROUND(K41*(1+$I$15),2)</f>
        <v>38.82</v>
      </c>
      <c r="M41" s="499"/>
      <c r="N41" s="442">
        <f>'QUANT.PRAÇA BÍBLIA'!F17+QUANT.PARIS!F17+'QUANT.PRAÇA BELO HOR.'!F19+'QUANT.PRAÇA CERCA'!F17+'QUANT.RUA MAR'!F18</f>
        <v>28</v>
      </c>
    </row>
    <row r="42" spans="1:15" s="2" customFormat="1" ht="65.25" customHeight="1">
      <c r="A42" s="1"/>
      <c r="B42" s="395" t="s">
        <v>73</v>
      </c>
      <c r="C42" s="18" t="s">
        <v>29</v>
      </c>
      <c r="D42" s="19">
        <v>20713</v>
      </c>
      <c r="E42" s="20" t="s">
        <v>74</v>
      </c>
      <c r="F42" s="18" t="s">
        <v>39</v>
      </c>
      <c r="G42" s="396">
        <f>'QUANT.PRAÇA BELO HOR.'!F20+'QUANT.PRAÇA CERCA'!F18+'QUANT.RUA MAR'!F19+QUANT.PARIS!F18+'QUANT.PRAÇA BÍBLIA'!F18</f>
        <v>40</v>
      </c>
      <c r="H42" s="397">
        <f>L42</f>
        <v>805.52</v>
      </c>
      <c r="I42" s="425">
        <f>ROUND(G42*H42,2)</f>
        <v>32220.799999999999</v>
      </c>
      <c r="J42" s="420"/>
      <c r="K42" s="423">
        <v>610.42999999999995</v>
      </c>
      <c r="L42" s="423">
        <f>ROUND(K42*(1+$I$15),2)</f>
        <v>805.52</v>
      </c>
      <c r="M42" s="499"/>
      <c r="N42" s="442">
        <f>'QUANT.PRAÇA BÍBLIA'!F18+QUANT.PARIS!F18+'QUANT.PRAÇA BELO HOR.'!F20+'QUANT.PRAÇA CERCA'!F18+'QUANT.RUA MAR'!F19</f>
        <v>40</v>
      </c>
    </row>
    <row r="43" spans="1:15" s="1" customFormat="1" ht="30" customHeight="1">
      <c r="B43" s="388">
        <v>3</v>
      </c>
      <c r="C43" s="389"/>
      <c r="D43" s="390"/>
      <c r="E43" s="391" t="s">
        <v>75</v>
      </c>
      <c r="F43" s="390"/>
      <c r="G43" s="399"/>
      <c r="H43" s="400"/>
      <c r="I43" s="427"/>
      <c r="J43" s="420"/>
      <c r="K43" s="423"/>
      <c r="L43" s="423"/>
      <c r="M43" s="499"/>
    </row>
    <row r="44" spans="1:15" s="1" customFormat="1" ht="30" customHeight="1">
      <c r="B44" s="388" t="s">
        <v>76</v>
      </c>
      <c r="C44" s="389"/>
      <c r="D44" s="390"/>
      <c r="E44" s="391" t="s">
        <v>77</v>
      </c>
      <c r="F44" s="390"/>
      <c r="G44" s="399"/>
      <c r="H44" s="400"/>
      <c r="I44" s="427"/>
      <c r="J44" s="420"/>
      <c r="K44" s="423"/>
      <c r="L44" s="423"/>
      <c r="M44" s="499"/>
    </row>
    <row r="45" spans="1:15" s="2" customFormat="1" ht="36" customHeight="1">
      <c r="A45" s="1"/>
      <c r="B45" s="395" t="s">
        <v>78</v>
      </c>
      <c r="C45" s="18" t="s">
        <v>29</v>
      </c>
      <c r="D45" s="19">
        <v>30101</v>
      </c>
      <c r="E45" s="20" t="s">
        <v>79</v>
      </c>
      <c r="F45" s="21" t="s">
        <v>36</v>
      </c>
      <c r="G45" s="396">
        <f>'QUANT.PRAÇA BELO HOR.'!F23+'QUANT.PRAÇA CERCA'!F21+'QUANT.RUA MAR'!F22+QUANT.PARIS!F21+'QUANT.PRAÇA BÍBLIA'!F21</f>
        <v>21.310000000000002</v>
      </c>
      <c r="H45" s="397">
        <f>L45</f>
        <v>60.25</v>
      </c>
      <c r="I45" s="425">
        <f>ROUND(G45*H45,2)</f>
        <v>1283.93</v>
      </c>
      <c r="J45" s="420"/>
      <c r="K45" s="423">
        <v>45.66</v>
      </c>
      <c r="L45" s="423">
        <f>ROUND(K45*(1+$I$15),2)</f>
        <v>60.25</v>
      </c>
      <c r="M45" s="499"/>
      <c r="N45" s="442">
        <f>'QUANT.PRAÇA BÍBLIA'!F21+QUANT.PARIS!F21+'QUANT.PRAÇA BELO HOR.'!F23+'QUANT.PRAÇA CERCA'!F21+'QUANT.RUA MAR'!F22</f>
        <v>21.310000000000002</v>
      </c>
    </row>
    <row r="46" spans="1:15" s="1" customFormat="1" ht="29.25" customHeight="1">
      <c r="B46" s="395" t="s">
        <v>80</v>
      </c>
      <c r="C46" s="18" t="s">
        <v>29</v>
      </c>
      <c r="D46" s="18">
        <v>30103</v>
      </c>
      <c r="E46" s="86" t="s">
        <v>81</v>
      </c>
      <c r="F46" s="21" t="s">
        <v>36</v>
      </c>
      <c r="G46" s="396">
        <f>QUANT.PARIS!F22</f>
        <v>61.32</v>
      </c>
      <c r="H46" s="397">
        <f>L46</f>
        <v>13.02</v>
      </c>
      <c r="I46" s="425">
        <f>ROUND(G46*H46,2)</f>
        <v>798.39</v>
      </c>
      <c r="J46" s="426"/>
      <c r="K46" s="423">
        <v>9.8699999999999992</v>
      </c>
      <c r="L46" s="423">
        <f>ROUND(K46*(1+$I$15),2)</f>
        <v>13.02</v>
      </c>
      <c r="M46" s="499"/>
      <c r="N46" s="65">
        <f>QUANT.PARIS!F22</f>
        <v>61.32</v>
      </c>
    </row>
    <row r="47" spans="1:15" s="2" customFormat="1" ht="29.25" customHeight="1">
      <c r="A47" s="1"/>
      <c r="B47" s="395" t="s">
        <v>82</v>
      </c>
      <c r="C47" s="18" t="s">
        <v>29</v>
      </c>
      <c r="D47" s="19">
        <v>30119</v>
      </c>
      <c r="E47" s="20" t="s">
        <v>83</v>
      </c>
      <c r="F47" s="21" t="s">
        <v>31</v>
      </c>
      <c r="G47" s="396">
        <f>'QUANT.PRAÇA BELO HOR.'!F24+'QUANT.PRAÇA CERCA'!F22+'QUANT.RUA MAR'!F23+QUANT.PARIS!F23+'QUANT.PRAÇA BÍBLIA'!F22</f>
        <v>66.09</v>
      </c>
      <c r="H47" s="397">
        <f>L47</f>
        <v>31.53</v>
      </c>
      <c r="I47" s="425">
        <f>ROUND(G47*H47,2)</f>
        <v>2083.8200000000002</v>
      </c>
      <c r="J47" s="420"/>
      <c r="K47" s="423">
        <v>23.89</v>
      </c>
      <c r="L47" s="423">
        <f>ROUND(K47*(1+$I$15),2)</f>
        <v>31.53</v>
      </c>
      <c r="M47" s="499"/>
      <c r="N47" s="442">
        <f>'QUANT.PRAÇA BÍBLIA'!F22+QUANT.PARIS!F23+'QUANT.PRAÇA BELO HOR.'!F24+'QUANT.PRAÇA CERCA'!F22+'QUANT.RUA MAR'!F23</f>
        <v>66.09</v>
      </c>
    </row>
    <row r="48" spans="1:15" s="1" customFormat="1" ht="29.25" customHeight="1">
      <c r="B48" s="388" t="s">
        <v>84</v>
      </c>
      <c r="C48" s="389"/>
      <c r="D48" s="390"/>
      <c r="E48" s="391" t="s">
        <v>85</v>
      </c>
      <c r="F48" s="390"/>
      <c r="G48" s="399"/>
      <c r="H48" s="400"/>
      <c r="I48" s="427"/>
      <c r="J48" s="420"/>
      <c r="K48" s="423"/>
      <c r="L48" s="423"/>
      <c r="M48" s="499"/>
    </row>
    <row r="49" spans="1:14" s="2" customFormat="1" ht="29.25" customHeight="1">
      <c r="A49" s="1"/>
      <c r="B49" s="395" t="s">
        <v>86</v>
      </c>
      <c r="C49" s="18" t="s">
        <v>29</v>
      </c>
      <c r="D49" s="19">
        <v>30201</v>
      </c>
      <c r="E49" s="20" t="s">
        <v>87</v>
      </c>
      <c r="F49" s="21" t="s">
        <v>36</v>
      </c>
      <c r="G49" s="396">
        <f>'QUANT.PRAÇA BELO HOR.'!F26+'QUANT.PRAÇA CERCA'!F23+'QUANT.RUA MAR'!F24+QUANT.PARIS!F24+'QUANT.PRAÇA BÍBLIA'!F23</f>
        <v>13.05</v>
      </c>
      <c r="H49" s="397">
        <f>L49</f>
        <v>64.900000000000006</v>
      </c>
      <c r="I49" s="425">
        <f>ROUND(G49*H49,2)</f>
        <v>846.95</v>
      </c>
      <c r="J49" s="420"/>
      <c r="K49" s="423">
        <v>49.18</v>
      </c>
      <c r="L49" s="423">
        <f>ROUND(K49*(1+$I$15),2)</f>
        <v>64.900000000000006</v>
      </c>
      <c r="M49" s="499"/>
      <c r="N49" s="442">
        <f>'QUANT.PRAÇA BÍBLIA'!F23+QUANT.PARIS!F24+'QUANT.PRAÇA BELO HOR.'!F26+'QUANT.PRAÇA CERCA'!F23+'QUANT.RUA MAR'!F24</f>
        <v>13.05</v>
      </c>
    </row>
    <row r="50" spans="1:14" s="2" customFormat="1" ht="36" customHeight="1">
      <c r="A50" s="1"/>
      <c r="B50" s="395" t="s">
        <v>88</v>
      </c>
      <c r="C50" s="18" t="s">
        <v>29</v>
      </c>
      <c r="D50" s="19">
        <v>30210</v>
      </c>
      <c r="E50" s="20" t="s">
        <v>89</v>
      </c>
      <c r="F50" s="21" t="s">
        <v>36</v>
      </c>
      <c r="G50" s="396">
        <f>'QUANT.PRAÇA BELO HOR.'!F27</f>
        <v>26.32</v>
      </c>
      <c r="H50" s="397">
        <f>L50</f>
        <v>32.29</v>
      </c>
      <c r="I50" s="425">
        <f>ROUND(G50*H50,2)</f>
        <v>849.87</v>
      </c>
      <c r="J50" s="420"/>
      <c r="K50" s="423">
        <v>24.47</v>
      </c>
      <c r="L50" s="423">
        <f>ROUND(K50*(1+$I$15),2)</f>
        <v>32.29</v>
      </c>
      <c r="M50" s="499"/>
      <c r="N50" s="442">
        <f>'QUANT.PRAÇA BELO HOR.'!F27</f>
        <v>26.32</v>
      </c>
    </row>
    <row r="51" spans="1:14" s="1" customFormat="1" ht="30" customHeight="1">
      <c r="B51" s="388" t="s">
        <v>90</v>
      </c>
      <c r="C51" s="389"/>
      <c r="D51" s="390"/>
      <c r="E51" s="391" t="s">
        <v>91</v>
      </c>
      <c r="F51" s="390"/>
      <c r="G51" s="399"/>
      <c r="H51" s="400"/>
      <c r="I51" s="427"/>
      <c r="J51" s="420"/>
      <c r="K51" s="423"/>
      <c r="L51" s="423"/>
      <c r="M51" s="499"/>
    </row>
    <row r="52" spans="1:14" s="1" customFormat="1" ht="65.25" customHeight="1">
      <c r="B52" s="395" t="s">
        <v>92</v>
      </c>
      <c r="C52" s="18" t="s">
        <v>29</v>
      </c>
      <c r="D52" s="19">
        <v>30304</v>
      </c>
      <c r="E52" s="20" t="s">
        <v>93</v>
      </c>
      <c r="F52" s="21" t="s">
        <v>36</v>
      </c>
      <c r="G52" s="396">
        <f>'QUANT.PRAÇA BELO HOR.'!F29+'QUANT.PRAÇA CERCA'!F25+'QUANT.RUA MAR'!F26+QUANT.PARIS!F26+'QUANT.PRAÇA BÍBLIA'!F25</f>
        <v>329.84000000000003</v>
      </c>
      <c r="H52" s="397">
        <f>L52</f>
        <v>64.459999999999994</v>
      </c>
      <c r="I52" s="425">
        <f>ROUND(G52*H52,2)</f>
        <v>21261.49</v>
      </c>
      <c r="J52" s="420"/>
      <c r="K52" s="423">
        <v>48.85</v>
      </c>
      <c r="L52" s="423">
        <f>ROUND(K52*(1+$I$15),2)</f>
        <v>64.459999999999994</v>
      </c>
      <c r="M52" s="499"/>
      <c r="N52" s="65">
        <f>'QUANT.PRAÇA BÍBLIA'!F25+QUANT.PARIS!F26+'QUANT.PRAÇA BELO HOR.'!F29+'QUANT.PRAÇA CERCA'!F25+'QUANT.RUA MAR'!F26</f>
        <v>329.84000000000003</v>
      </c>
    </row>
    <row r="53" spans="1:14" s="364" customFormat="1" ht="30.75" customHeight="1">
      <c r="A53" s="365"/>
      <c r="B53" s="384">
        <v>4</v>
      </c>
      <c r="C53" s="385"/>
      <c r="D53" s="402"/>
      <c r="E53" s="403" t="s">
        <v>94</v>
      </c>
      <c r="F53" s="402"/>
      <c r="G53" s="404"/>
      <c r="H53" s="405"/>
      <c r="I53" s="429"/>
      <c r="J53" s="430"/>
      <c r="K53" s="431"/>
      <c r="L53" s="423"/>
      <c r="M53" s="500"/>
    </row>
    <row r="54" spans="1:14" s="364" customFormat="1" ht="31.5" customHeight="1">
      <c r="A54" s="365"/>
      <c r="B54" s="384" t="s">
        <v>95</v>
      </c>
      <c r="C54" s="385"/>
      <c r="D54" s="402"/>
      <c r="E54" s="403" t="s">
        <v>96</v>
      </c>
      <c r="F54" s="402"/>
      <c r="G54" s="404"/>
      <c r="H54" s="405"/>
      <c r="I54" s="429"/>
      <c r="J54" s="430"/>
      <c r="K54" s="431"/>
      <c r="L54" s="423"/>
      <c r="M54" s="500"/>
    </row>
    <row r="55" spans="1:14" s="365" customFormat="1" ht="70.5" customHeight="1">
      <c r="B55" s="503" t="s">
        <v>97</v>
      </c>
      <c r="C55" s="18" t="s">
        <v>29</v>
      </c>
      <c r="D55" s="19">
        <v>50601</v>
      </c>
      <c r="E55" s="406" t="s">
        <v>98</v>
      </c>
      <c r="F55" s="21" t="s">
        <v>31</v>
      </c>
      <c r="G55" s="407">
        <f>QUANT.PARIS!F43+'QUANT.PRAÇA BÍBLIA'!F28</f>
        <v>41.989999999999995</v>
      </c>
      <c r="H55" s="408">
        <f>L55</f>
        <v>71.36</v>
      </c>
      <c r="I55" s="432">
        <f>G55*H55</f>
        <v>2996.4063999999994</v>
      </c>
      <c r="J55" s="433"/>
      <c r="K55" s="431">
        <v>54.08</v>
      </c>
      <c r="L55" s="423">
        <f>ROUND(K55*(1+$I$15),2)</f>
        <v>71.36</v>
      </c>
      <c r="M55" s="500"/>
      <c r="N55" s="443">
        <f>'QUANT.PRAÇA BÍBLIA'!F28+QUANT.PARIS!F43</f>
        <v>41.989999999999995</v>
      </c>
    </row>
    <row r="56" spans="1:14" s="364" customFormat="1" ht="30" customHeight="1">
      <c r="A56" s="365"/>
      <c r="B56" s="384">
        <v>5</v>
      </c>
      <c r="C56" s="385"/>
      <c r="D56" s="402"/>
      <c r="E56" s="403" t="s">
        <v>99</v>
      </c>
      <c r="F56" s="402"/>
      <c r="G56" s="404"/>
      <c r="H56" s="405"/>
      <c r="I56" s="429"/>
      <c r="J56" s="430"/>
      <c r="K56" s="431"/>
      <c r="L56" s="423"/>
      <c r="M56" s="500"/>
    </row>
    <row r="57" spans="1:14" s="364" customFormat="1" ht="30" customHeight="1">
      <c r="A57" s="365"/>
      <c r="B57" s="384" t="s">
        <v>100</v>
      </c>
      <c r="C57" s="385"/>
      <c r="D57" s="402"/>
      <c r="E57" s="403" t="s">
        <v>101</v>
      </c>
      <c r="F57" s="402"/>
      <c r="G57" s="404"/>
      <c r="H57" s="405"/>
      <c r="I57" s="429"/>
      <c r="J57" s="430"/>
      <c r="K57" s="431"/>
      <c r="L57" s="423"/>
      <c r="M57" s="500"/>
    </row>
    <row r="58" spans="1:14" s="365" customFormat="1" ht="35.25" customHeight="1">
      <c r="B58" s="503" t="s">
        <v>102</v>
      </c>
      <c r="C58" s="18" t="s">
        <v>29</v>
      </c>
      <c r="D58" s="193">
        <v>120101</v>
      </c>
      <c r="E58" s="406" t="s">
        <v>103</v>
      </c>
      <c r="F58" s="21" t="s">
        <v>31</v>
      </c>
      <c r="G58" s="407">
        <f>QUANT.PARIS!F46+'QUANT.PRAÇA BÍBLIA'!F31</f>
        <v>84.83</v>
      </c>
      <c r="H58" s="408">
        <f>L58</f>
        <v>7.35</v>
      </c>
      <c r="I58" s="432">
        <f>G58*H58</f>
        <v>623.50049999999999</v>
      </c>
      <c r="J58" s="433"/>
      <c r="K58" s="431">
        <v>5.57</v>
      </c>
      <c r="L58" s="423">
        <f>ROUND(K58*(1+$I$15),2)</f>
        <v>7.35</v>
      </c>
      <c r="M58" s="500"/>
      <c r="N58" s="443">
        <f>'QUANT.PRAÇA BÍBLIA'!F31+QUANT.PARIS!F46</f>
        <v>84.83</v>
      </c>
    </row>
    <row r="59" spans="1:14" s="365" customFormat="1" ht="54" customHeight="1">
      <c r="B59" s="503" t="s">
        <v>104</v>
      </c>
      <c r="C59" s="18" t="s">
        <v>29</v>
      </c>
      <c r="D59" s="193">
        <v>120301</v>
      </c>
      <c r="E59" s="406" t="s">
        <v>105</v>
      </c>
      <c r="F59" s="21" t="s">
        <v>31</v>
      </c>
      <c r="G59" s="407">
        <f>QUANT.PARIS!F47+'QUANT.PRAÇA BÍBLIA'!F32</f>
        <v>84.83</v>
      </c>
      <c r="H59" s="408">
        <f>L59</f>
        <v>36.119999999999997</v>
      </c>
      <c r="I59" s="432">
        <f>G59*H59</f>
        <v>3064.0595999999996</v>
      </c>
      <c r="J59" s="433"/>
      <c r="K59" s="431">
        <v>27.37</v>
      </c>
      <c r="L59" s="423">
        <f>ROUND(K59*(1+$I$15),2)</f>
        <v>36.119999999999997</v>
      </c>
      <c r="M59" s="500"/>
      <c r="N59" s="443">
        <f>'QUANT.PRAÇA BÍBLIA'!F32+QUANT.PARIS!F47</f>
        <v>84.83</v>
      </c>
    </row>
    <row r="60" spans="1:14" s="364" customFormat="1" ht="30" customHeight="1">
      <c r="A60" s="365"/>
      <c r="B60" s="384" t="s">
        <v>106</v>
      </c>
      <c r="C60" s="385"/>
      <c r="D60" s="402"/>
      <c r="E60" s="403" t="s">
        <v>107</v>
      </c>
      <c r="F60" s="402"/>
      <c r="G60" s="404"/>
      <c r="H60" s="405"/>
      <c r="I60" s="429"/>
      <c r="J60" s="430"/>
      <c r="K60" s="431"/>
      <c r="L60" s="423"/>
      <c r="M60" s="500"/>
    </row>
    <row r="61" spans="1:14" s="364" customFormat="1" ht="61.5" customHeight="1">
      <c r="A61" s="365"/>
      <c r="B61" s="503" t="s">
        <v>108</v>
      </c>
      <c r="C61" s="409" t="s">
        <v>109</v>
      </c>
      <c r="D61" s="193"/>
      <c r="E61" s="406" t="s">
        <v>110</v>
      </c>
      <c r="F61" s="21" t="s">
        <v>31</v>
      </c>
      <c r="G61" s="407">
        <f>'QUANT.RUA MAR'!F29+QUANT.PARIS!F49+'QUANT.PRAÇA BÍBLIA'!F34</f>
        <v>103.95</v>
      </c>
      <c r="H61" s="408">
        <f>L61</f>
        <v>147.30000000000001</v>
      </c>
      <c r="I61" s="432">
        <f>G61*H61</f>
        <v>15311.835000000001</v>
      </c>
      <c r="J61" s="430"/>
      <c r="K61" s="431">
        <f>COMPOSIÇOES!F586</f>
        <v>111.62820000000002</v>
      </c>
      <c r="L61" s="423">
        <f>ROUND(K61*(1+$I$15),2)</f>
        <v>147.30000000000001</v>
      </c>
      <c r="M61" s="500"/>
      <c r="N61" s="480">
        <f>'QUANT.PRAÇA BÍBLIA'!F34+QUANT.PARIS!F49+'QUANT.RUA MAR'!F29</f>
        <v>103.94999999999999</v>
      </c>
    </row>
    <row r="62" spans="1:14" s="1" customFormat="1" ht="30" customHeight="1">
      <c r="B62" s="388">
        <v>6</v>
      </c>
      <c r="C62" s="389"/>
      <c r="D62" s="390"/>
      <c r="E62" s="391" t="s">
        <v>111</v>
      </c>
      <c r="F62" s="390"/>
      <c r="G62" s="399"/>
      <c r="H62" s="400"/>
      <c r="I62" s="427"/>
      <c r="J62" s="426"/>
      <c r="K62" s="423"/>
      <c r="L62" s="423"/>
      <c r="M62" s="499"/>
    </row>
    <row r="63" spans="1:14" s="1" customFormat="1" ht="36.75" customHeight="1">
      <c r="B63" s="388" t="s">
        <v>112</v>
      </c>
      <c r="C63" s="389"/>
      <c r="D63" s="390"/>
      <c r="E63" s="391" t="s">
        <v>113</v>
      </c>
      <c r="F63" s="390"/>
      <c r="G63" s="399"/>
      <c r="H63" s="400"/>
      <c r="I63" s="427"/>
      <c r="J63" s="426"/>
      <c r="K63" s="423"/>
      <c r="L63" s="423"/>
      <c r="M63" s="499"/>
    </row>
    <row r="64" spans="1:14" s="2" customFormat="1" ht="36" customHeight="1">
      <c r="A64" s="1"/>
      <c r="B64" s="395" t="s">
        <v>114</v>
      </c>
      <c r="C64" s="18" t="s">
        <v>115</v>
      </c>
      <c r="D64" s="19">
        <v>100203</v>
      </c>
      <c r="E64" s="20" t="s">
        <v>116</v>
      </c>
      <c r="F64" s="21" t="s">
        <v>31</v>
      </c>
      <c r="G64" s="396">
        <f>'QUANT.RUA MAR'!F32+QUANT.PARIS!F52+'QUANT.PRAÇA BÍBLIA'!F37</f>
        <v>109.56</v>
      </c>
      <c r="H64" s="397">
        <f>L64</f>
        <v>55.08</v>
      </c>
      <c r="I64" s="425">
        <f>ROUND(G64*H64,2)</f>
        <v>6034.56</v>
      </c>
      <c r="J64" s="434"/>
      <c r="K64" s="423">
        <v>41.74</v>
      </c>
      <c r="L64" s="423">
        <f>ROUND(K64*(1+$I$15),2)</f>
        <v>55.08</v>
      </c>
      <c r="M64" s="499"/>
      <c r="N64" s="442">
        <f>'QUANT.PRAÇA BÍBLIA'!F37+QUANT.PARIS!F52+'QUANT.RUA MAR'!F32</f>
        <v>109.56</v>
      </c>
    </row>
    <row r="65" spans="1:15" s="2" customFormat="1" ht="36" customHeight="1">
      <c r="A65" s="1"/>
      <c r="B65" s="388">
        <v>7</v>
      </c>
      <c r="C65" s="389"/>
      <c r="D65" s="390"/>
      <c r="E65" s="391" t="s">
        <v>117</v>
      </c>
      <c r="F65" s="390"/>
      <c r="G65" s="399"/>
      <c r="H65" s="400"/>
      <c r="I65" s="427"/>
      <c r="J65" s="420"/>
      <c r="K65" s="440"/>
      <c r="L65" s="423"/>
      <c r="M65" s="499"/>
    </row>
    <row r="66" spans="1:15" s="2" customFormat="1" ht="36" customHeight="1">
      <c r="A66" s="1"/>
      <c r="B66" s="388" t="s">
        <v>118</v>
      </c>
      <c r="C66" s="389"/>
      <c r="D66" s="390"/>
      <c r="E66" s="391" t="s">
        <v>119</v>
      </c>
      <c r="F66" s="390"/>
      <c r="G66" s="399"/>
      <c r="H66" s="400"/>
      <c r="I66" s="427"/>
      <c r="J66" s="420"/>
      <c r="K66" s="440"/>
      <c r="L66" s="423"/>
      <c r="M66" s="499"/>
    </row>
    <row r="67" spans="1:15" s="1" customFormat="1" ht="30" customHeight="1">
      <c r="B67" s="395" t="s">
        <v>120</v>
      </c>
      <c r="C67" s="18" t="s">
        <v>29</v>
      </c>
      <c r="D67" s="18">
        <v>130112</v>
      </c>
      <c r="E67" s="435" t="s">
        <v>121</v>
      </c>
      <c r="F67" s="21" t="s">
        <v>31</v>
      </c>
      <c r="G67" s="396">
        <f>'QUANT.PRAÇA BELO HOR.'!F32+'QUANT.PRAÇA CERCA'!F28+'QUANT.RUA MAR'!F37+QUANT.PARIS!F29+'QUANT.PRAÇA BÍBLIA'!F42</f>
        <v>1515.48</v>
      </c>
      <c r="H67" s="397">
        <f>L67</f>
        <v>51.53</v>
      </c>
      <c r="I67" s="425">
        <f>ROUND(G67*H67,2)</f>
        <v>78092.679999999993</v>
      </c>
      <c r="J67" s="420"/>
      <c r="K67" s="423">
        <v>39.049999999999997</v>
      </c>
      <c r="L67" s="423">
        <f>ROUND(K67*(1+$I$15),2)</f>
        <v>51.53</v>
      </c>
      <c r="M67" s="499"/>
      <c r="N67" s="65">
        <f>'QUANT.PRAÇA BÍBLIA'!F42+QUANT.PARIS!F29+'QUANT.PRAÇA BELO HOR.'!F32+'QUANT.PRAÇA CERCA'!F28+'QUANT.RUA MAR'!F37</f>
        <v>1515.48</v>
      </c>
    </row>
    <row r="68" spans="1:15" s="1" customFormat="1" ht="36" customHeight="1">
      <c r="B68" s="395" t="s">
        <v>122</v>
      </c>
      <c r="C68" s="18" t="s">
        <v>29</v>
      </c>
      <c r="D68" s="19">
        <v>130103</v>
      </c>
      <c r="E68" s="20" t="s">
        <v>123</v>
      </c>
      <c r="F68" s="21" t="s">
        <v>31</v>
      </c>
      <c r="G68" s="396">
        <f>'QUANT.PRAÇA BELO HOR.'!F33+'QUANT.PRAÇA CERCA'!F29+'QUANT.RUA MAR'!F38+QUANT.PARIS!F30+'QUANT.PRAÇA BÍBLIA'!F43</f>
        <v>671.93999999999994</v>
      </c>
      <c r="H68" s="397">
        <f>L68</f>
        <v>25.31</v>
      </c>
      <c r="I68" s="425">
        <f>ROUND(G68*H68,2)</f>
        <v>17006.8</v>
      </c>
      <c r="J68" s="420"/>
      <c r="K68" s="423">
        <v>19.18</v>
      </c>
      <c r="L68" s="423">
        <f>ROUND(K68*(1+$I$15),2)</f>
        <v>25.31</v>
      </c>
      <c r="M68" s="499"/>
      <c r="N68" s="65">
        <f>'QUANT.PRAÇA BÍBLIA'!F43+QUANT.PARIS!F30+'QUANT.PRAÇA BELO HOR.'!F33+'QUANT.PRAÇA CERCA'!F29+'QUANT.RUA MAR'!F38</f>
        <v>671.93999999999994</v>
      </c>
      <c r="O68" s="65"/>
    </row>
    <row r="69" spans="1:15" s="1" customFormat="1" ht="36" customHeight="1">
      <c r="B69" s="395" t="s">
        <v>124</v>
      </c>
      <c r="C69" s="59" t="s">
        <v>125</v>
      </c>
      <c r="D69" s="18">
        <v>97087</v>
      </c>
      <c r="E69" s="20" t="s">
        <v>126</v>
      </c>
      <c r="F69" s="21" t="s">
        <v>31</v>
      </c>
      <c r="G69" s="396">
        <f>'QUANT.PRAÇA BELO HOR.'!F34+'QUANT.PRAÇA CERCA'!F30+'QUANT.RUA MAR'!F35+QUANT.PARIS!F31+'QUANT.PRAÇA BÍBLIA'!F40</f>
        <v>1515.48</v>
      </c>
      <c r="H69" s="397">
        <f>L69</f>
        <v>2.61</v>
      </c>
      <c r="I69" s="425">
        <f>ROUND(G69*H69,2)</f>
        <v>3955.4</v>
      </c>
      <c r="J69" s="420"/>
      <c r="K69" s="423">
        <v>1.98</v>
      </c>
      <c r="L69" s="423">
        <f>ROUND(K69*(1+$I$15),2)</f>
        <v>2.61</v>
      </c>
      <c r="M69" s="499"/>
      <c r="N69" s="65">
        <f>'QUANT.PRAÇA BÍBLIA'!F40+QUANT.PARIS!F31+'QUANT.PRAÇA BELO HOR.'!F34+'QUANT.PRAÇA CERCA'!F30+'QUANT.RUA MAR'!F35</f>
        <v>1515.48</v>
      </c>
    </row>
    <row r="70" spans="1:15" s="1" customFormat="1" ht="51" customHeight="1">
      <c r="B70" s="395" t="s">
        <v>127</v>
      </c>
      <c r="C70" s="59" t="s">
        <v>128</v>
      </c>
      <c r="D70" s="497">
        <v>3637</v>
      </c>
      <c r="E70" s="435" t="s">
        <v>129</v>
      </c>
      <c r="F70" s="21" t="s">
        <v>31</v>
      </c>
      <c r="G70" s="396">
        <f>'QUANT.PRAÇA BELO HOR.'!F35+'QUANT.PRAÇA CERCA'!F31+'QUANT.RUA MAR'!F36+QUANT.PARIS!F32+'QUANT.PRAÇA BÍBLIA'!F41</f>
        <v>1515.48</v>
      </c>
      <c r="H70" s="397">
        <f>L70</f>
        <v>49.43</v>
      </c>
      <c r="I70" s="425">
        <f>ROUND(G70*H70,2)</f>
        <v>74910.179999999993</v>
      </c>
      <c r="J70" s="420"/>
      <c r="K70" s="423">
        <v>37.46</v>
      </c>
      <c r="L70" s="423">
        <f>ROUND(K70*(1+$I$15),2)</f>
        <v>49.43</v>
      </c>
      <c r="M70" s="499"/>
      <c r="N70" s="65">
        <f>'QUANT.PRAÇA BÍBLIA'!F41+QUANT.PARIS!F32+'QUANT.PRAÇA BELO HOR.'!F35+'QUANT.PRAÇA CERCA'!F31+'QUANT.RUA MAR'!F36</f>
        <v>1515.48</v>
      </c>
    </row>
    <row r="71" spans="1:15" s="2" customFormat="1" ht="30" customHeight="1">
      <c r="A71" s="1"/>
      <c r="B71" s="388" t="s">
        <v>130</v>
      </c>
      <c r="C71" s="389"/>
      <c r="D71" s="390"/>
      <c r="E71" s="391" t="s">
        <v>107</v>
      </c>
      <c r="F71" s="390"/>
      <c r="G71" s="399"/>
      <c r="H71" s="400"/>
      <c r="I71" s="427"/>
      <c r="J71" s="420"/>
      <c r="K71" s="440"/>
      <c r="L71" s="423"/>
      <c r="M71" s="499"/>
    </row>
    <row r="72" spans="1:15" s="2" customFormat="1" ht="30" customHeight="1">
      <c r="B72" s="395" t="s">
        <v>131</v>
      </c>
      <c r="C72" s="59" t="s">
        <v>125</v>
      </c>
      <c r="D72" s="38" t="s">
        <v>132</v>
      </c>
      <c r="E72" s="61" t="s">
        <v>599</v>
      </c>
      <c r="F72" s="21" t="s">
        <v>31</v>
      </c>
      <c r="G72" s="396">
        <f>'QUANT.RUA MAR'!F39+'QUANT.PRAÇA BÍBLIA'!F47</f>
        <v>35.42</v>
      </c>
      <c r="H72" s="397">
        <f t="shared" ref="H72:H77" si="3">L72</f>
        <v>258.02999999999997</v>
      </c>
      <c r="I72" s="425">
        <f t="shared" ref="I72:I77" si="4">ROUND(G72*H72,2)</f>
        <v>9139.42</v>
      </c>
      <c r="J72" s="441"/>
      <c r="K72" s="423">
        <v>195.54</v>
      </c>
      <c r="L72" s="423">
        <f t="shared" ref="L72:L77" si="5">ROUND(K72*(1+$I$15),2)</f>
        <v>258.02999999999997</v>
      </c>
      <c r="M72" s="499"/>
      <c r="N72" s="442">
        <f>'QUANT.PRAÇA BÍBLIA'!F47+'QUANT.RUA MAR'!F39</f>
        <v>35.42</v>
      </c>
    </row>
    <row r="73" spans="1:15" s="2" customFormat="1" ht="36" customHeight="1">
      <c r="A73" s="1"/>
      <c r="B73" s="395" t="s">
        <v>133</v>
      </c>
      <c r="C73" s="18" t="s">
        <v>128</v>
      </c>
      <c r="D73" s="450">
        <v>7675</v>
      </c>
      <c r="E73" s="61" t="s">
        <v>134</v>
      </c>
      <c r="F73" s="21" t="s">
        <v>31</v>
      </c>
      <c r="G73" s="396">
        <f>'QUANT.PRAÇA CERCA'!F33+'QUANT.RUA MAR'!F41+QUANT.PARIS!F34</f>
        <v>321.14</v>
      </c>
      <c r="H73" s="397">
        <f t="shared" si="3"/>
        <v>256.83</v>
      </c>
      <c r="I73" s="425">
        <f t="shared" si="4"/>
        <v>82478.39</v>
      </c>
      <c r="J73" s="420"/>
      <c r="K73" s="423">
        <v>194.63</v>
      </c>
      <c r="L73" s="423">
        <f t="shared" si="5"/>
        <v>256.83</v>
      </c>
      <c r="M73" s="499"/>
      <c r="N73" s="442">
        <f>QUANT.PARIS!F34+'QUANT.PRAÇA CERCA'!F33+'QUANT.RUA MAR'!F41</f>
        <v>321.14</v>
      </c>
    </row>
    <row r="74" spans="1:15" s="1" customFormat="1" ht="51" customHeight="1">
      <c r="B74" s="395" t="s">
        <v>135</v>
      </c>
      <c r="C74" s="18" t="s">
        <v>136</v>
      </c>
      <c r="D74" s="436"/>
      <c r="E74" s="61" t="s">
        <v>137</v>
      </c>
      <c r="F74" s="21" t="s">
        <v>31</v>
      </c>
      <c r="G74" s="396">
        <f>'QUANT.PRAÇA BELO HOR.'!F37+QUANT.PARIS!F37+'QUANT.PRAÇA CERCA'!F34+'QUANT.PRAÇA BÍBLIA'!F44</f>
        <v>296.12</v>
      </c>
      <c r="H74" s="397">
        <f t="shared" si="3"/>
        <v>152.82</v>
      </c>
      <c r="I74" s="425">
        <f t="shared" si="4"/>
        <v>45253.06</v>
      </c>
      <c r="J74" s="426"/>
      <c r="K74" s="423">
        <f>COMPOSIÇOES!F37</f>
        <v>115.81020000000001</v>
      </c>
      <c r="L74" s="423">
        <f t="shared" si="5"/>
        <v>152.82</v>
      </c>
      <c r="M74" s="499"/>
      <c r="N74" s="65">
        <f>'QUANT.PRAÇA BÍBLIA'!F44+QUANT.PARIS!F37+'QUANT.PRAÇA BELO HOR.'!F37+'QUANT.PRAÇA CERCA'!F34</f>
        <v>296.12</v>
      </c>
    </row>
    <row r="75" spans="1:15" s="1" customFormat="1" ht="69" customHeight="1">
      <c r="B75" s="395" t="s">
        <v>138</v>
      </c>
      <c r="C75" s="18" t="s">
        <v>139</v>
      </c>
      <c r="D75" s="18"/>
      <c r="E75" s="20" t="s">
        <v>140</v>
      </c>
      <c r="F75" s="21" t="s">
        <v>31</v>
      </c>
      <c r="G75" s="396">
        <f>'QUANT.PRAÇA BELO HOR.'!F38+'QUANT.PRAÇA CERCA'!F35+QUANT.PARIS!F35+'QUANT.PRAÇA BÍBLIA'!F45</f>
        <v>453.15000000000003</v>
      </c>
      <c r="H75" s="397">
        <f t="shared" si="3"/>
        <v>144.27000000000001</v>
      </c>
      <c r="I75" s="425">
        <f t="shared" si="4"/>
        <v>65375.95</v>
      </c>
      <c r="J75" s="426"/>
      <c r="K75" s="423">
        <f>COMPOSIÇOES!F75</f>
        <v>109.32883000000001</v>
      </c>
      <c r="L75" s="423">
        <f t="shared" si="5"/>
        <v>144.27000000000001</v>
      </c>
      <c r="M75" s="499"/>
      <c r="N75" s="65">
        <f>'QUANT.PRAÇA BÍBLIA'!F45+QUANT.PARIS!F35+'QUANT.PRAÇA BELO HOR.'!F38+'QUANT.PRAÇA CERCA'!F35</f>
        <v>453.15</v>
      </c>
    </row>
    <row r="76" spans="1:15" s="1" customFormat="1" ht="69" customHeight="1">
      <c r="B76" s="395" t="s">
        <v>141</v>
      </c>
      <c r="C76" s="18" t="s">
        <v>142</v>
      </c>
      <c r="D76" s="18"/>
      <c r="E76" s="20" t="s">
        <v>143</v>
      </c>
      <c r="F76" s="21" t="s">
        <v>31</v>
      </c>
      <c r="G76" s="396">
        <f>'QUANT.PRAÇA BELO HOR.'!F39+'QUANT.PRAÇA CERCA'!F36+QUANT.PARIS!F36+'QUANT.PRAÇA BÍBLIA'!F46</f>
        <v>350.26</v>
      </c>
      <c r="H76" s="397">
        <f t="shared" si="3"/>
        <v>144.27000000000001</v>
      </c>
      <c r="I76" s="425">
        <f t="shared" si="4"/>
        <v>50532.01</v>
      </c>
      <c r="J76" s="426"/>
      <c r="K76" s="423">
        <f>COMPOSIÇOES!F112</f>
        <v>109.32883000000001</v>
      </c>
      <c r="L76" s="423">
        <f t="shared" si="5"/>
        <v>144.27000000000001</v>
      </c>
      <c r="M76" s="499"/>
      <c r="N76" s="65">
        <f>'QUANT.PRAÇA BÍBLIA'!F46+QUANT.PARIS!F36+'QUANT.PRAÇA BELO HOR.'!F39+'QUANT.PRAÇA CERCA'!F36</f>
        <v>350.26</v>
      </c>
    </row>
    <row r="77" spans="1:15" s="2" customFormat="1" ht="69" customHeight="1">
      <c r="B77" s="395" t="s">
        <v>144</v>
      </c>
      <c r="C77" s="18" t="s">
        <v>145</v>
      </c>
      <c r="D77" s="36"/>
      <c r="E77" s="20" t="s">
        <v>146</v>
      </c>
      <c r="F77" s="21" t="s">
        <v>31</v>
      </c>
      <c r="G77" s="396">
        <f>'QUANT.RUA MAR'!F40</f>
        <v>165.99</v>
      </c>
      <c r="H77" s="397">
        <f t="shared" si="3"/>
        <v>144.27000000000001</v>
      </c>
      <c r="I77" s="425">
        <f t="shared" si="4"/>
        <v>23947.38</v>
      </c>
      <c r="J77" s="441"/>
      <c r="K77" s="423">
        <f>COMPOSIÇOES!F150</f>
        <v>109.32883000000001</v>
      </c>
      <c r="L77" s="423">
        <f t="shared" si="5"/>
        <v>144.27000000000001</v>
      </c>
      <c r="M77" s="499"/>
      <c r="N77" s="442">
        <f>'QUANT.RUA MAR'!F40</f>
        <v>165.99</v>
      </c>
    </row>
    <row r="78" spans="1:15" s="1" customFormat="1" ht="30" customHeight="1">
      <c r="B78" s="388" t="s">
        <v>147</v>
      </c>
      <c r="C78" s="389"/>
      <c r="D78" s="390"/>
      <c r="E78" s="391" t="s">
        <v>148</v>
      </c>
      <c r="F78" s="390"/>
      <c r="G78" s="399"/>
      <c r="H78" s="400"/>
      <c r="I78" s="427"/>
      <c r="J78" s="420"/>
      <c r="K78" s="423"/>
      <c r="L78" s="423"/>
      <c r="M78" s="499"/>
    </row>
    <row r="79" spans="1:15" s="1" customFormat="1" ht="30" customHeight="1">
      <c r="B79" s="395" t="s">
        <v>149</v>
      </c>
      <c r="C79" s="18" t="s">
        <v>29</v>
      </c>
      <c r="D79" s="18">
        <v>130308</v>
      </c>
      <c r="E79" s="20" t="s">
        <v>150</v>
      </c>
      <c r="F79" s="21" t="s">
        <v>151</v>
      </c>
      <c r="G79" s="396">
        <f>'QUANT.PRAÇA BELO HOR.'!F41+'QUANT.PRAÇA CERCA'!F38+'QUANT.RUA MAR'!F44+QUANT.PARIS!F39+'QUANT.PRAÇA BÍBLIA'!F51</f>
        <v>525.57000000000005</v>
      </c>
      <c r="H79" s="397">
        <f>L79</f>
        <v>52.41</v>
      </c>
      <c r="I79" s="425">
        <f>ROUND(G79*H79,2)</f>
        <v>27545.119999999999</v>
      </c>
      <c r="J79" s="420"/>
      <c r="K79" s="423">
        <v>39.72</v>
      </c>
      <c r="L79" s="423">
        <f>ROUND(K79*(1+$I$15),2)</f>
        <v>52.41</v>
      </c>
      <c r="M79" s="499"/>
      <c r="N79" s="65">
        <f>'QUANT.PRAÇA BÍBLIA'!F51+QUANT.PARIS!F39+'QUANT.PRAÇA BELO HOR.'!F41+'QUANT.PRAÇA CERCA'!F38+'QUANT.RUA MAR'!F44</f>
        <v>525.56999999999994</v>
      </c>
    </row>
    <row r="80" spans="1:15" s="1" customFormat="1" ht="30" customHeight="1">
      <c r="B80" s="395" t="s">
        <v>152</v>
      </c>
      <c r="C80" s="18" t="s">
        <v>29</v>
      </c>
      <c r="D80" s="19">
        <v>130317</v>
      </c>
      <c r="E80" s="20" t="s">
        <v>153</v>
      </c>
      <c r="F80" s="21" t="s">
        <v>151</v>
      </c>
      <c r="G80" s="396">
        <f>'QUANT.RUA MAR'!F43+QUANT.PARIS!F40+'QUANT.PRAÇA BÍBLIA'!F49</f>
        <v>327.98</v>
      </c>
      <c r="H80" s="397">
        <f>L80</f>
        <v>91.55</v>
      </c>
      <c r="I80" s="425">
        <f>ROUND(G80*H80,2)</f>
        <v>30026.57</v>
      </c>
      <c r="J80" s="426"/>
      <c r="K80" s="423">
        <v>69.38</v>
      </c>
      <c r="L80" s="423">
        <f>ROUND(K80*(1+$I$15),2)</f>
        <v>91.55</v>
      </c>
      <c r="M80" s="499"/>
      <c r="N80" s="65">
        <f>'QUANT.PRAÇA BÍBLIA'!F49+QUANT.PARIS!F40+'QUANT.RUA MAR'!F43</f>
        <v>327.98</v>
      </c>
    </row>
    <row r="81" spans="1:15" s="1" customFormat="1" ht="30" customHeight="1">
      <c r="B81" s="395" t="s">
        <v>154</v>
      </c>
      <c r="C81" s="18" t="s">
        <v>128</v>
      </c>
      <c r="D81" s="498">
        <v>12246</v>
      </c>
      <c r="E81" s="20" t="s">
        <v>155</v>
      </c>
      <c r="F81" s="21" t="s">
        <v>31</v>
      </c>
      <c r="G81" s="396">
        <f>'QUANT.PRAÇA BÍBLIA'!F50</f>
        <v>2.84</v>
      </c>
      <c r="H81" s="397">
        <f>L81</f>
        <v>94.79</v>
      </c>
      <c r="I81" s="425">
        <f>ROUND(G81*H81,2)</f>
        <v>269.2</v>
      </c>
      <c r="J81" s="426"/>
      <c r="K81" s="423">
        <v>71.83</v>
      </c>
      <c r="L81" s="423">
        <f>ROUND(K81*(1+$I$15),2)</f>
        <v>94.79</v>
      </c>
      <c r="M81" s="499"/>
      <c r="N81" s="65">
        <f>'QUANT.PRAÇA BÍBLIA'!F50</f>
        <v>2.84</v>
      </c>
    </row>
    <row r="82" spans="1:15" s="2" customFormat="1" ht="30" customHeight="1">
      <c r="A82" s="1"/>
      <c r="B82" s="388">
        <v>8</v>
      </c>
      <c r="C82" s="389"/>
      <c r="D82" s="390"/>
      <c r="E82" s="391" t="s">
        <v>156</v>
      </c>
      <c r="F82" s="390"/>
      <c r="G82" s="399"/>
      <c r="H82" s="400"/>
      <c r="I82" s="427"/>
      <c r="J82" s="420"/>
      <c r="K82" s="440"/>
      <c r="L82" s="423"/>
      <c r="M82" s="499"/>
    </row>
    <row r="83" spans="1:15" s="1" customFormat="1" ht="30" customHeight="1">
      <c r="B83" s="388" t="s">
        <v>157</v>
      </c>
      <c r="C83" s="389"/>
      <c r="D83" s="390"/>
      <c r="E83" s="391" t="s">
        <v>158</v>
      </c>
      <c r="F83" s="390"/>
      <c r="G83" s="399"/>
      <c r="H83" s="400"/>
      <c r="I83" s="427"/>
      <c r="J83" s="420"/>
      <c r="K83" s="423"/>
      <c r="L83" s="423"/>
      <c r="M83" s="499"/>
    </row>
    <row r="84" spans="1:15" s="1" customFormat="1" ht="64.5" customHeight="1">
      <c r="B84" s="395" t="s">
        <v>159</v>
      </c>
      <c r="C84" s="18" t="s">
        <v>29</v>
      </c>
      <c r="D84" s="19">
        <v>150614</v>
      </c>
      <c r="E84" s="20" t="s">
        <v>160</v>
      </c>
      <c r="F84" s="18" t="s">
        <v>44</v>
      </c>
      <c r="G84" s="396">
        <f>'QUANT.PRAÇA BELO HOR.'!F44+'QUANT.PRAÇA CERCA'!F41+'QUANT.RUA MAR'!F47+QUANT.PARIS!F55+'QUANT.PRAÇA BÍBLIA'!F54</f>
        <v>15</v>
      </c>
      <c r="H84" s="397">
        <f>L84</f>
        <v>157.96</v>
      </c>
      <c r="I84" s="425">
        <f>ROUND(G84*H84,2)</f>
        <v>2369.4</v>
      </c>
      <c r="J84" s="420"/>
      <c r="K84" s="423">
        <v>119.7</v>
      </c>
      <c r="L84" s="423">
        <f>ROUND(K84*(1+$I$15),2)</f>
        <v>157.96</v>
      </c>
      <c r="M84" s="499"/>
      <c r="N84" s="65">
        <f>'QUANT.PRAÇA BÍBLIA'!F54+QUANT.PARIS!F55+'QUANT.PRAÇA BELO HOR.'!F44+'QUANT.PRAÇA CERCA'!F41+'QUANT.RUA MAR'!F47</f>
        <v>15</v>
      </c>
    </row>
    <row r="85" spans="1:15" s="1" customFormat="1" ht="29.25" customHeight="1">
      <c r="B85" s="395" t="s">
        <v>161</v>
      </c>
      <c r="C85" s="18" t="s">
        <v>29</v>
      </c>
      <c r="D85" s="19">
        <v>150628</v>
      </c>
      <c r="E85" s="20" t="s">
        <v>162</v>
      </c>
      <c r="F85" s="18" t="s">
        <v>44</v>
      </c>
      <c r="G85" s="396">
        <f>'QUANT.PRAÇA BELO HOR.'!F45+'QUANT.PRAÇA CERCA'!F42+'QUANT.RUA MAR'!F48+QUANT.PARIS!F56+'QUANT.PRAÇA BÍBLIA'!F55</f>
        <v>163</v>
      </c>
      <c r="H85" s="397">
        <f>L85</f>
        <v>10.08</v>
      </c>
      <c r="I85" s="425">
        <f>ROUND(G85*H85,2)</f>
        <v>1643.04</v>
      </c>
      <c r="J85" s="420"/>
      <c r="K85" s="423">
        <v>7.64</v>
      </c>
      <c r="L85" s="423">
        <f>ROUND(K85*(1+$I$15),2)</f>
        <v>10.08</v>
      </c>
      <c r="M85" s="499"/>
      <c r="N85" s="65">
        <f>'QUANT.PRAÇA BÍBLIA'!F55+QUANT.PARIS!F56+'QUANT.PRAÇA BELO HOR.'!F45+'QUANT.PRAÇA CERCA'!F42+'QUANT.RUA MAR'!F48</f>
        <v>163</v>
      </c>
    </row>
    <row r="86" spans="1:15" s="1" customFormat="1" ht="29.25" customHeight="1">
      <c r="B86" s="388" t="s">
        <v>163</v>
      </c>
      <c r="C86" s="389"/>
      <c r="D86" s="390"/>
      <c r="E86" s="391" t="s">
        <v>164</v>
      </c>
      <c r="F86" s="390"/>
      <c r="G86" s="399"/>
      <c r="H86" s="400"/>
      <c r="I86" s="427"/>
      <c r="J86" s="420"/>
      <c r="K86" s="423"/>
      <c r="L86" s="423"/>
      <c r="M86" s="499"/>
    </row>
    <row r="87" spans="1:15" s="1" customFormat="1" ht="29.25" customHeight="1">
      <c r="B87" s="395" t="s">
        <v>165</v>
      </c>
      <c r="C87" s="18" t="s">
        <v>29</v>
      </c>
      <c r="D87" s="19">
        <v>151133</v>
      </c>
      <c r="E87" s="20" t="s">
        <v>166</v>
      </c>
      <c r="F87" s="21" t="s">
        <v>39</v>
      </c>
      <c r="G87" s="396">
        <f>'QUANT.PRAÇA BELO HOR.'!F47+'QUANT.PRAÇA CERCA'!F44+'QUANT.RUA MAR'!F50+QUANT.PARIS!F58+'QUANT.PRAÇA BÍBLIA'!F57</f>
        <v>194.87</v>
      </c>
      <c r="H87" s="397">
        <f>L87</f>
        <v>13.47</v>
      </c>
      <c r="I87" s="425">
        <f>ROUND(G87*H87,2)</f>
        <v>2624.9</v>
      </c>
      <c r="J87" s="420"/>
      <c r="K87" s="423">
        <v>10.210000000000001</v>
      </c>
      <c r="L87" s="423">
        <f>ROUND(K87*(1+$I$15),2)</f>
        <v>13.47</v>
      </c>
      <c r="M87" s="499"/>
      <c r="N87" s="65">
        <f>'QUANT.PRAÇA BÍBLIA'!F57+QUANT.PARIS!F58+'QUANT.PRAÇA BELO HOR.'!F47+'QUANT.PRAÇA CERCA'!F44+'QUANT.RUA MAR'!F50</f>
        <v>194.87</v>
      </c>
      <c r="O87" s="65"/>
    </row>
    <row r="88" spans="1:15" s="1" customFormat="1" ht="54.75" customHeight="1">
      <c r="B88" s="395" t="s">
        <v>167</v>
      </c>
      <c r="C88" s="18" t="s">
        <v>125</v>
      </c>
      <c r="D88" s="19">
        <v>91850</v>
      </c>
      <c r="E88" s="20" t="s">
        <v>168</v>
      </c>
      <c r="F88" s="21" t="s">
        <v>39</v>
      </c>
      <c r="G88" s="396">
        <f>'QUANT.PRAÇA BELO HOR.'!F48+'QUANT.PRAÇA CERCA'!F45+'QUANT.RUA MAR'!F51+QUANT.PARIS!F59+'QUANT.PRAÇA BÍBLIA'!F58</f>
        <v>121.12</v>
      </c>
      <c r="H88" s="397">
        <f>L88</f>
        <v>12.63</v>
      </c>
      <c r="I88" s="425">
        <f>ROUND(G88*H88,2)</f>
        <v>1529.75</v>
      </c>
      <c r="J88" s="420"/>
      <c r="K88" s="423">
        <v>9.57</v>
      </c>
      <c r="L88" s="423">
        <f>ROUND(K88*(1+$I$15),2)</f>
        <v>12.63</v>
      </c>
      <c r="M88" s="499"/>
      <c r="N88" s="65">
        <f>'QUANT.PRAÇA BÍBLIA'!F58+QUANT.PARIS!F59+'QUANT.PRAÇA BELO HOR.'!F48+'QUANT.PRAÇA CERCA'!F45+'QUANT.RUA MAR'!F51</f>
        <v>121.12</v>
      </c>
    </row>
    <row r="89" spans="1:15" s="1" customFormat="1" ht="30" customHeight="1">
      <c r="B89" s="388" t="s">
        <v>169</v>
      </c>
      <c r="C89" s="389"/>
      <c r="D89" s="390"/>
      <c r="E89" s="391" t="s">
        <v>170</v>
      </c>
      <c r="F89" s="390"/>
      <c r="G89" s="399"/>
      <c r="H89" s="400"/>
      <c r="I89" s="427"/>
      <c r="J89" s="420"/>
      <c r="K89" s="423"/>
      <c r="L89" s="423"/>
      <c r="M89" s="499"/>
    </row>
    <row r="90" spans="1:15" s="1" customFormat="1" ht="36" customHeight="1">
      <c r="B90" s="395" t="s">
        <v>171</v>
      </c>
      <c r="C90" s="18" t="s">
        <v>29</v>
      </c>
      <c r="D90" s="19">
        <v>151301</v>
      </c>
      <c r="E90" s="20" t="s">
        <v>172</v>
      </c>
      <c r="F90" s="18" t="s">
        <v>44</v>
      </c>
      <c r="G90" s="396">
        <v>10</v>
      </c>
      <c r="H90" s="397">
        <f>L90</f>
        <v>25.07</v>
      </c>
      <c r="I90" s="425">
        <f>ROUND(G90*H90,2)</f>
        <v>250.7</v>
      </c>
      <c r="J90" s="420"/>
      <c r="K90" s="423">
        <v>19</v>
      </c>
      <c r="L90" s="423">
        <f>ROUND(K90*(1+$I$15),2)</f>
        <v>25.07</v>
      </c>
      <c r="M90" s="499"/>
      <c r="N90" s="1">
        <v>10</v>
      </c>
    </row>
    <row r="91" spans="1:15" s="1" customFormat="1" ht="36" customHeight="1">
      <c r="B91" s="395" t="s">
        <v>173</v>
      </c>
      <c r="C91" s="18" t="s">
        <v>29</v>
      </c>
      <c r="D91" s="19">
        <v>151302</v>
      </c>
      <c r="E91" s="20" t="s">
        <v>174</v>
      </c>
      <c r="F91" s="18" t="s">
        <v>44</v>
      </c>
      <c r="G91" s="396">
        <v>10</v>
      </c>
      <c r="H91" s="397">
        <f>L91</f>
        <v>25.07</v>
      </c>
      <c r="I91" s="425">
        <f>ROUND(G91*H91,2)</f>
        <v>250.7</v>
      </c>
      <c r="J91" s="420"/>
      <c r="K91" s="423">
        <v>19</v>
      </c>
      <c r="L91" s="423">
        <f>ROUND(K91*(1+$I$15),2)</f>
        <v>25.07</v>
      </c>
      <c r="M91" s="499"/>
      <c r="N91" s="1">
        <v>10</v>
      </c>
    </row>
    <row r="92" spans="1:15" s="1" customFormat="1" ht="30" customHeight="1">
      <c r="B92" s="388" t="s">
        <v>175</v>
      </c>
      <c r="C92" s="389"/>
      <c r="D92" s="390"/>
      <c r="E92" s="391" t="s">
        <v>176</v>
      </c>
      <c r="F92" s="390"/>
      <c r="G92" s="399"/>
      <c r="H92" s="400"/>
      <c r="I92" s="427"/>
      <c r="J92" s="420"/>
      <c r="K92" s="423"/>
      <c r="L92" s="423"/>
      <c r="M92" s="499"/>
    </row>
    <row r="93" spans="1:15" s="1" customFormat="1" ht="36" customHeight="1">
      <c r="B93" s="395" t="s">
        <v>177</v>
      </c>
      <c r="C93" s="18" t="s">
        <v>29</v>
      </c>
      <c r="D93" s="19">
        <v>151402</v>
      </c>
      <c r="E93" s="20" t="s">
        <v>178</v>
      </c>
      <c r="F93" s="21" t="s">
        <v>39</v>
      </c>
      <c r="G93" s="396">
        <f>'QUANT.PRAÇA BELO HOR.'!F53+'QUANT.PRAÇA CERCA'!F50+'QUANT.RUA MAR'!F56+QUANT.PARIS!F64+'QUANT.PRAÇA BÍBLIA'!F63</f>
        <v>267.55</v>
      </c>
      <c r="H93" s="397">
        <f>L93</f>
        <v>8.8000000000000007</v>
      </c>
      <c r="I93" s="425">
        <f>ROUND(G93*H93,2)</f>
        <v>2354.44</v>
      </c>
      <c r="J93" s="420"/>
      <c r="K93" s="423">
        <v>6.67</v>
      </c>
      <c r="L93" s="423">
        <f>ROUND(K93*(1+$I$15),2)</f>
        <v>8.8000000000000007</v>
      </c>
      <c r="M93" s="499"/>
      <c r="N93" s="65">
        <f>'QUANT.PRAÇA BÍBLIA'!F63+QUANT.PARIS!F64+'QUANT.PRAÇA BELO HOR.'!F53+'QUANT.PRAÇA CERCA'!F50+'QUANT.RUA MAR'!F56</f>
        <v>267.55</v>
      </c>
    </row>
    <row r="94" spans="1:15" s="1" customFormat="1" ht="36" customHeight="1">
      <c r="B94" s="395" t="s">
        <v>179</v>
      </c>
      <c r="C94" s="18" t="s">
        <v>29</v>
      </c>
      <c r="D94" s="19">
        <v>151403</v>
      </c>
      <c r="E94" s="20" t="s">
        <v>180</v>
      </c>
      <c r="F94" s="21" t="s">
        <v>39</v>
      </c>
      <c r="G94" s="396">
        <f>'QUANT.PRAÇA BELO HOR.'!F54+'QUANT.PRAÇA CERCA'!F51+'QUANT.RUA MAR'!F57+QUANT.PARIS!F65+'QUANT.PRAÇA BÍBLIA'!F64</f>
        <v>142.32</v>
      </c>
      <c r="H94" s="397">
        <f>L94</f>
        <v>11.74</v>
      </c>
      <c r="I94" s="425">
        <f>ROUND(G94*H94,2)</f>
        <v>1670.84</v>
      </c>
      <c r="J94" s="420"/>
      <c r="K94" s="423">
        <v>8.9</v>
      </c>
      <c r="L94" s="423">
        <f>ROUND(K94*(1+$I$15),2)</f>
        <v>11.74</v>
      </c>
      <c r="M94" s="499"/>
      <c r="N94" s="65">
        <f>'QUANT.PRAÇA BÍBLIA'!F64+QUANT.PARIS!F65+'QUANT.PRAÇA BELO HOR.'!F54+'QUANT.PRAÇA CERCA'!F51+'QUANT.RUA MAR'!F57</f>
        <v>142.32</v>
      </c>
    </row>
    <row r="95" spans="1:15" s="1" customFormat="1" ht="30" customHeight="1">
      <c r="B95" s="388" t="s">
        <v>181</v>
      </c>
      <c r="C95" s="389"/>
      <c r="D95" s="390"/>
      <c r="E95" s="391" t="s">
        <v>182</v>
      </c>
      <c r="F95" s="390"/>
      <c r="G95" s="399"/>
      <c r="H95" s="400"/>
      <c r="I95" s="427"/>
      <c r="J95" s="420"/>
      <c r="K95" s="423"/>
      <c r="L95" s="423"/>
      <c r="M95" s="499"/>
    </row>
    <row r="96" spans="1:15" s="1" customFormat="1" ht="51" customHeight="1">
      <c r="B96" s="395" t="s">
        <v>183</v>
      </c>
      <c r="C96" s="18" t="s">
        <v>29</v>
      </c>
      <c r="D96" s="19">
        <v>151817</v>
      </c>
      <c r="E96" s="20" t="s">
        <v>184</v>
      </c>
      <c r="F96" s="21" t="s">
        <v>44</v>
      </c>
      <c r="G96" s="396">
        <f>'QUANT.PRAÇA BELO HOR.'!F56+'QUANT.PRAÇA CERCA'!F53+'QUANT.RUA MAR'!F59+QUANT.PARIS!F67+'QUANT.PRAÇA BÍBLIA'!F66</f>
        <v>30</v>
      </c>
      <c r="H96" s="397">
        <f>L96</f>
        <v>307.24</v>
      </c>
      <c r="I96" s="425">
        <f>ROUND(G96*H96,2)</f>
        <v>9217.2000000000007</v>
      </c>
      <c r="J96" s="420"/>
      <c r="K96" s="423">
        <v>232.83</v>
      </c>
      <c r="L96" s="423">
        <f>ROUND(K96*(1+$I$15),2)</f>
        <v>307.24</v>
      </c>
      <c r="M96" s="499"/>
      <c r="N96" s="65">
        <f>'QUANT.PRAÇA BÍBLIA'!F66+QUANT.PARIS!F67+'QUANT.PRAÇA BELO HOR.'!F56+'QUANT.PRAÇA CERCA'!F53+'QUANT.RUA MAR'!F59</f>
        <v>30</v>
      </c>
    </row>
    <row r="97" spans="1:15" s="2" customFormat="1" ht="30" customHeight="1">
      <c r="A97" s="1"/>
      <c r="B97" s="388">
        <v>9</v>
      </c>
      <c r="C97" s="389"/>
      <c r="D97" s="390"/>
      <c r="E97" s="391" t="s">
        <v>185</v>
      </c>
      <c r="F97" s="390"/>
      <c r="G97" s="399"/>
      <c r="H97" s="400"/>
      <c r="I97" s="427"/>
      <c r="J97" s="420"/>
      <c r="K97" s="440"/>
      <c r="L97" s="423"/>
      <c r="M97" s="499"/>
    </row>
    <row r="98" spans="1:15" s="2" customFormat="1" ht="30" customHeight="1">
      <c r="A98" s="1"/>
      <c r="B98" s="388" t="s">
        <v>186</v>
      </c>
      <c r="C98" s="389"/>
      <c r="D98" s="390"/>
      <c r="E98" s="391" t="s">
        <v>187</v>
      </c>
      <c r="F98" s="390"/>
      <c r="G98" s="399"/>
      <c r="H98" s="400"/>
      <c r="I98" s="427"/>
      <c r="J98" s="420"/>
      <c r="K98" s="440"/>
      <c r="L98" s="423"/>
      <c r="M98" s="499"/>
    </row>
    <row r="99" spans="1:15" s="2" customFormat="1" ht="63.75" customHeight="1">
      <c r="A99" s="1"/>
      <c r="B99" s="395" t="s">
        <v>188</v>
      </c>
      <c r="C99" s="18" t="s">
        <v>189</v>
      </c>
      <c r="D99" s="437"/>
      <c r="E99" s="28" t="s">
        <v>190</v>
      </c>
      <c r="F99" s="18" t="s">
        <v>44</v>
      </c>
      <c r="G99" s="396">
        <f>'QUANT.PRAÇA BELO HOR.'!F59+'QUANT.PRAÇA CERCA'!F56+'QUANT.RUA MAR'!F64+QUANT.PARIS!F70+'QUANT.PRAÇA BÍBLIA'!F70</f>
        <v>118</v>
      </c>
      <c r="H99" s="397">
        <f>L99</f>
        <v>136.71</v>
      </c>
      <c r="I99" s="425">
        <f>ROUND(G99*H99,2)</f>
        <v>16131.78</v>
      </c>
      <c r="J99" s="420"/>
      <c r="K99" s="423">
        <f>COMPOSIÇOES!F185</f>
        <v>103.601</v>
      </c>
      <c r="L99" s="423">
        <f>ROUND(K99*(1+$I$15),2)</f>
        <v>136.71</v>
      </c>
      <c r="M99" s="499"/>
      <c r="N99" s="442">
        <f>'QUANT.PRAÇA BÍBLIA'!F70+QUANT.PARIS!F70+'QUANT.PRAÇA BELO HOR.'!F59+'QUANT.PRAÇA CERCA'!F56+'QUANT.RUA MAR'!F64</f>
        <v>118</v>
      </c>
    </row>
    <row r="100" spans="1:15" s="2" customFormat="1" ht="36" customHeight="1">
      <c r="A100" s="1"/>
      <c r="B100" s="395" t="s">
        <v>191</v>
      </c>
      <c r="C100" s="18" t="s">
        <v>125</v>
      </c>
      <c r="D100" s="18">
        <v>97592</v>
      </c>
      <c r="E100" s="28" t="s">
        <v>192</v>
      </c>
      <c r="F100" s="18" t="s">
        <v>44</v>
      </c>
      <c r="G100" s="396">
        <f>'QUANT.RUA MAR'!F63</f>
        <v>4</v>
      </c>
      <c r="H100" s="397">
        <f>L100</f>
        <v>49.43</v>
      </c>
      <c r="I100" s="425">
        <f>ROUND(G100*H100,2)</f>
        <v>197.72</v>
      </c>
      <c r="J100" s="420"/>
      <c r="K100" s="431">
        <v>37.46</v>
      </c>
      <c r="L100" s="423">
        <f>ROUND(K100*(1+$I$15),2)</f>
        <v>49.43</v>
      </c>
      <c r="M100" s="499"/>
      <c r="N100" s="442">
        <f>'QUANT.RUA MAR'!F63</f>
        <v>4</v>
      </c>
    </row>
    <row r="101" spans="1:15" s="2" customFormat="1" ht="36" customHeight="1">
      <c r="A101" s="1"/>
      <c r="B101" s="395" t="s">
        <v>193</v>
      </c>
      <c r="C101" s="18" t="s">
        <v>194</v>
      </c>
      <c r="D101" s="18"/>
      <c r="E101" s="28" t="s">
        <v>195</v>
      </c>
      <c r="F101" s="18" t="s">
        <v>44</v>
      </c>
      <c r="G101" s="396">
        <f>'QUANT.PRAÇA CERCA'!F57+QUANT.PARIS!F71+'QUANT.PRAÇA BÍBLIA'!F72</f>
        <v>24</v>
      </c>
      <c r="H101" s="397">
        <f>L101</f>
        <v>83.16</v>
      </c>
      <c r="I101" s="425">
        <f>ROUND(G101*H101,2)</f>
        <v>1995.84</v>
      </c>
      <c r="J101" s="420"/>
      <c r="K101" s="423">
        <f>COMPOSIÇOES!F221</f>
        <v>63.021000000000001</v>
      </c>
      <c r="L101" s="423">
        <f>ROUND(K101*(1+$I$15),2)</f>
        <v>83.16</v>
      </c>
      <c r="M101" s="499"/>
      <c r="N101" s="442">
        <f>'QUANT.PRAÇA BÍBLIA'!F72+QUANT.PARIS!F71+'QUANT.PRAÇA CERCA'!F57</f>
        <v>24</v>
      </c>
      <c r="O101" s="442"/>
    </row>
    <row r="102" spans="1:15" s="2" customFormat="1" ht="30" customHeight="1">
      <c r="A102" s="1"/>
      <c r="B102" s="395" t="s">
        <v>196</v>
      </c>
      <c r="C102" s="18" t="s">
        <v>197</v>
      </c>
      <c r="D102" s="449">
        <v>170993</v>
      </c>
      <c r="E102" s="28" t="s">
        <v>198</v>
      </c>
      <c r="F102" s="18" t="s">
        <v>44</v>
      </c>
      <c r="G102" s="396">
        <f>'QUANT.PRAÇA CERCA'!F58+'QUANT.RUA MAR'!F62+QUANT.PARIS!F72+'QUANT.PRAÇA BÍBLIA'!F69</f>
        <v>22</v>
      </c>
      <c r="H102" s="397">
        <f>L102</f>
        <v>294.94</v>
      </c>
      <c r="I102" s="425">
        <f>ROUND(G102*H102,2)</f>
        <v>6488.68</v>
      </c>
      <c r="J102" s="420"/>
      <c r="K102" s="431">
        <v>223.51</v>
      </c>
      <c r="L102" s="423">
        <f>ROUND(K102*(1+$I$15),2)</f>
        <v>294.94</v>
      </c>
      <c r="M102" s="499"/>
      <c r="N102" s="442">
        <f>'QUANT.PRAÇA BÍBLIA'!F69+QUANT.PARIS!F72+'QUANT.PRAÇA CERCA'!F58+'QUANT.RUA MAR'!F62</f>
        <v>22</v>
      </c>
    </row>
    <row r="103" spans="1:15" s="2" customFormat="1" ht="36" customHeight="1">
      <c r="A103" s="1"/>
      <c r="B103" s="395" t="s">
        <v>199</v>
      </c>
      <c r="C103" s="18" t="s">
        <v>200</v>
      </c>
      <c r="D103" s="18"/>
      <c r="E103" s="28" t="s">
        <v>201</v>
      </c>
      <c r="F103" s="18" t="s">
        <v>44</v>
      </c>
      <c r="G103" s="396">
        <f>'QUANT.PRAÇA CERCA'!F59+'QUANT.RUA MAR'!F65+QUANT.PARIS!F73+'QUANT.PRAÇA BÍBLIA'!F71</f>
        <v>28</v>
      </c>
      <c r="H103" s="397">
        <f>L103</f>
        <v>120.26</v>
      </c>
      <c r="I103" s="425">
        <f>ROUND(G103*H103,2)</f>
        <v>3367.28</v>
      </c>
      <c r="J103" s="420"/>
      <c r="K103" s="423">
        <f>COMPOSIÇOES!F255</f>
        <v>91.13300000000001</v>
      </c>
      <c r="L103" s="423">
        <f>ROUND(K103*(1+$I$15),2)</f>
        <v>120.26</v>
      </c>
      <c r="M103" s="499"/>
      <c r="N103" s="442">
        <f>'QUANT.PRAÇA BÍBLIA'!F71+QUANT.PARIS!F73+'QUANT.PRAÇA CERCA'!F59+'QUANT.RUA MAR'!F65</f>
        <v>28</v>
      </c>
    </row>
    <row r="104" spans="1:15" s="1" customFormat="1" ht="30" customHeight="1">
      <c r="B104" s="388">
        <v>10</v>
      </c>
      <c r="C104" s="389"/>
      <c r="D104" s="390"/>
      <c r="E104" s="391" t="s">
        <v>202</v>
      </c>
      <c r="F104" s="390"/>
      <c r="G104" s="399"/>
      <c r="H104" s="400"/>
      <c r="I104" s="427"/>
      <c r="J104" s="420"/>
      <c r="K104" s="423"/>
      <c r="L104" s="423"/>
      <c r="M104" s="499"/>
    </row>
    <row r="105" spans="1:15" s="1" customFormat="1" ht="30" customHeight="1">
      <c r="B105" s="388" t="s">
        <v>203</v>
      </c>
      <c r="C105" s="389"/>
      <c r="D105" s="390"/>
      <c r="E105" s="391" t="s">
        <v>204</v>
      </c>
      <c r="F105" s="390"/>
      <c r="G105" s="399"/>
      <c r="H105" s="400"/>
      <c r="I105" s="427"/>
      <c r="J105" s="420"/>
      <c r="K105" s="423"/>
      <c r="L105" s="423"/>
      <c r="M105" s="499"/>
    </row>
    <row r="106" spans="1:15" s="1" customFormat="1" ht="34.5" customHeight="1">
      <c r="B106" s="395" t="s">
        <v>205</v>
      </c>
      <c r="C106" s="18" t="s">
        <v>29</v>
      </c>
      <c r="D106" s="18">
        <v>130112</v>
      </c>
      <c r="E106" s="435" t="s">
        <v>206</v>
      </c>
      <c r="F106" s="438" t="s">
        <v>31</v>
      </c>
      <c r="G106" s="396">
        <f>'QUANT.PRAÇA BELO HOR.'!F62+'QUANT.PRAÇA CERCA'!F62+'QUANT.RUA MAR'!F70+QUANT.PARIS!F78+'QUANT.PRAÇA BÍBLIA'!F77</f>
        <v>958.52</v>
      </c>
      <c r="H106" s="397">
        <f t="shared" ref="H106:H114" si="6">L106</f>
        <v>51.53</v>
      </c>
      <c r="I106" s="425">
        <f t="shared" ref="I106:I111" si="7">ROUND(G106*H106,2)</f>
        <v>49392.54</v>
      </c>
      <c r="J106" s="420"/>
      <c r="K106" s="431">
        <v>39.049999999999997</v>
      </c>
      <c r="L106" s="423">
        <f t="shared" ref="L106:L114" si="8">ROUND(K106*(1+$I$15),2)</f>
        <v>51.53</v>
      </c>
      <c r="M106" s="499"/>
      <c r="N106" s="65">
        <f>'QUANT.PRAÇA BÍBLIA'!F77+QUANT.PARIS!F78+'QUANT.PRAÇA BELO HOR.'!F62+'QUANT.PRAÇA CERCA'!F62+'QUANT.RUA MAR'!F70</f>
        <v>958.52</v>
      </c>
    </row>
    <row r="107" spans="1:15" s="1" customFormat="1" ht="36" customHeight="1">
      <c r="B107" s="395" t="s">
        <v>207</v>
      </c>
      <c r="C107" s="59" t="s">
        <v>125</v>
      </c>
      <c r="D107" s="18">
        <v>97087</v>
      </c>
      <c r="E107" s="20" t="s">
        <v>208</v>
      </c>
      <c r="F107" s="438" t="s">
        <v>31</v>
      </c>
      <c r="G107" s="396">
        <f>'QUANT.PRAÇA BELO HOR.'!F63+'QUANT.PRAÇA CERCA'!F63+'QUANT.RUA MAR'!F68+QUANT.PARIS!F79+'QUANT.PRAÇA BÍBLIA'!F75</f>
        <v>958.52</v>
      </c>
      <c r="H107" s="397">
        <f t="shared" si="6"/>
        <v>2.61</v>
      </c>
      <c r="I107" s="425">
        <f t="shared" si="7"/>
        <v>2501.7399999999998</v>
      </c>
      <c r="J107" s="420"/>
      <c r="K107" s="423">
        <v>1.98</v>
      </c>
      <c r="L107" s="423">
        <f t="shared" si="8"/>
        <v>2.61</v>
      </c>
      <c r="M107" s="499"/>
      <c r="N107" s="65">
        <f>'QUANT.PRAÇA BÍBLIA'!F75+QUANT.PARIS!F79+'QUANT.PRAÇA BELO HOR.'!F63+'QUANT.PRAÇA CERCA'!F63+'QUANT.RUA MAR'!F68</f>
        <v>958.52</v>
      </c>
    </row>
    <row r="108" spans="1:15" s="1" customFormat="1" ht="51" customHeight="1">
      <c r="B108" s="395" t="s">
        <v>209</v>
      </c>
      <c r="C108" s="59" t="s">
        <v>128</v>
      </c>
      <c r="D108" s="497">
        <v>3637</v>
      </c>
      <c r="E108" s="61" t="s">
        <v>210</v>
      </c>
      <c r="F108" s="438" t="s">
        <v>31</v>
      </c>
      <c r="G108" s="396">
        <f>'QUANT.PRAÇA BELO HOR.'!F64+'QUANT.PRAÇA CERCA'!F64+'QUANT.RUA MAR'!F69+QUANT.PARIS!F80+'QUANT.PRAÇA BÍBLIA'!F76</f>
        <v>958.52</v>
      </c>
      <c r="H108" s="397">
        <f t="shared" si="6"/>
        <v>49.43</v>
      </c>
      <c r="I108" s="425">
        <f t="shared" si="7"/>
        <v>47379.64</v>
      </c>
      <c r="J108" s="420"/>
      <c r="K108" s="431">
        <v>37.46</v>
      </c>
      <c r="L108" s="423">
        <f t="shared" si="8"/>
        <v>49.43</v>
      </c>
      <c r="M108" s="499"/>
      <c r="N108" s="65">
        <f>'QUANT.PRAÇA BÍBLIA'!F76+QUANT.PARIS!F80+'QUANT.PRAÇA BELO HOR.'!F64+'QUANT.PRAÇA CERCA'!F64+'QUANT.RUA MAR'!F69</f>
        <v>958.52</v>
      </c>
    </row>
    <row r="109" spans="1:15" s="2" customFormat="1" ht="51" customHeight="1">
      <c r="A109" s="1"/>
      <c r="B109" s="395" t="s">
        <v>211</v>
      </c>
      <c r="C109" s="18" t="s">
        <v>29</v>
      </c>
      <c r="D109" s="19">
        <v>200202</v>
      </c>
      <c r="E109" s="20" t="s">
        <v>212</v>
      </c>
      <c r="F109" s="21" t="s">
        <v>39</v>
      </c>
      <c r="G109" s="396">
        <f>'QUANT.PRAÇA BELO HOR.'!F65+'QUANT.PRAÇA CERCA'!F65+'QUANT.RUA MAR'!F73+QUANT.PARIS!F84+'QUANT.PRAÇA BÍBLIA'!F80</f>
        <v>552.79000000000008</v>
      </c>
      <c r="H109" s="397">
        <f t="shared" si="6"/>
        <v>64.010000000000005</v>
      </c>
      <c r="I109" s="425">
        <f t="shared" si="7"/>
        <v>35384.089999999997</v>
      </c>
      <c r="J109" s="420"/>
      <c r="K109" s="423">
        <v>48.51</v>
      </c>
      <c r="L109" s="423">
        <f t="shared" si="8"/>
        <v>64.010000000000005</v>
      </c>
      <c r="M109" s="499"/>
      <c r="N109" s="442">
        <f>'QUANT.PRAÇA BÍBLIA'!F80+QUANT.PARIS!F84+'QUANT.PRAÇA BELO HOR.'!F65+'QUANT.PRAÇA CERCA'!F65+'QUANT.RUA MAR'!F73</f>
        <v>552.79</v>
      </c>
    </row>
    <row r="110" spans="1:15" s="2" customFormat="1" ht="30" customHeight="1">
      <c r="A110" s="1"/>
      <c r="B110" s="395" t="s">
        <v>213</v>
      </c>
      <c r="C110" s="18" t="s">
        <v>29</v>
      </c>
      <c r="D110" s="19">
        <v>190205</v>
      </c>
      <c r="E110" s="20" t="s">
        <v>214</v>
      </c>
      <c r="F110" s="438" t="s">
        <v>31</v>
      </c>
      <c r="G110" s="396">
        <f>'QUANT.PRAÇA BELO HOR.'!F66+'QUANT.PRAÇA CERCA'!F66+'QUANT.RUA MAR'!F74+QUANT.PARIS!F83+'QUANT.PRAÇA BÍBLIA'!F81</f>
        <v>140.19</v>
      </c>
      <c r="H110" s="397">
        <f t="shared" si="6"/>
        <v>12.27</v>
      </c>
      <c r="I110" s="425">
        <f t="shared" si="7"/>
        <v>1720.13</v>
      </c>
      <c r="J110" s="420"/>
      <c r="K110" s="423">
        <v>9.3000000000000007</v>
      </c>
      <c r="L110" s="423">
        <f t="shared" si="8"/>
        <v>12.27</v>
      </c>
      <c r="M110" s="499"/>
      <c r="N110" s="442">
        <f>'QUANT.PRAÇA BÍBLIA'!F81+QUANT.PARIS!F83+'QUANT.PRAÇA BELO HOR.'!F66+'QUANT.PRAÇA CERCA'!F66+'QUANT.RUA MAR'!F74</f>
        <v>140.19</v>
      </c>
    </row>
    <row r="111" spans="1:15" s="2" customFormat="1" ht="51" customHeight="1">
      <c r="A111" s="1"/>
      <c r="B111" s="395" t="s">
        <v>215</v>
      </c>
      <c r="C111" s="18" t="s">
        <v>29</v>
      </c>
      <c r="D111" s="19">
        <v>200253</v>
      </c>
      <c r="E111" s="20" t="s">
        <v>216</v>
      </c>
      <c r="F111" s="438" t="s">
        <v>31</v>
      </c>
      <c r="G111" s="396">
        <f>'QUANT.PRAÇA BELO HOR.'!F67+'QUANT.PRAÇA CERCA'!F67+'QUANT.RUA MAR'!F72+QUANT.PARIS!F81+'QUANT.PRAÇA BÍBLIA'!F79</f>
        <v>210.19</v>
      </c>
      <c r="H111" s="397">
        <f t="shared" si="6"/>
        <v>98.88</v>
      </c>
      <c r="I111" s="425">
        <f t="shared" si="7"/>
        <v>20783.59</v>
      </c>
      <c r="J111" s="420"/>
      <c r="K111" s="423">
        <v>74.930000000000007</v>
      </c>
      <c r="L111" s="423">
        <f t="shared" si="8"/>
        <v>98.88</v>
      </c>
      <c r="M111" s="499"/>
      <c r="N111" s="442">
        <f>'QUANT.PRAÇA BÍBLIA'!F79+QUANT.PARIS!F81+'QUANT.PRAÇA BELO HOR.'!F67+'QUANT.PRAÇA CERCA'!F67+'QUANT.RUA MAR'!F72</f>
        <v>210.19000000000003</v>
      </c>
    </row>
    <row r="112" spans="1:15" s="365" customFormat="1" ht="70.5" customHeight="1">
      <c r="B112" s="395" t="s">
        <v>217</v>
      </c>
      <c r="C112" s="18" t="s">
        <v>29</v>
      </c>
      <c r="D112" s="409">
        <v>130230</v>
      </c>
      <c r="E112" s="406" t="s">
        <v>218</v>
      </c>
      <c r="F112" s="438" t="s">
        <v>31</v>
      </c>
      <c r="G112" s="407">
        <f>'QUANT.PRAÇA CERCA'!F68+QUANT.PARIS!F82+'QUANT.PRAÇA BÍBLIA'!F78</f>
        <v>646.29999999999995</v>
      </c>
      <c r="H112" s="397">
        <f t="shared" si="6"/>
        <v>140.68</v>
      </c>
      <c r="I112" s="425">
        <f>G112*H112</f>
        <v>90921.483999999997</v>
      </c>
      <c r="J112" s="433"/>
      <c r="K112" s="431">
        <v>106.61</v>
      </c>
      <c r="L112" s="423">
        <f t="shared" si="8"/>
        <v>140.68</v>
      </c>
      <c r="M112" s="500"/>
      <c r="N112" s="443">
        <f>'QUANT.PRAÇA BÍBLIA'!F78+QUANT.PARIS!F82+'QUANT.PRAÇA CERCA'!F68</f>
        <v>646.29999999999995</v>
      </c>
    </row>
    <row r="113" spans="1:15" s="364" customFormat="1" ht="70.5" customHeight="1">
      <c r="B113" s="395" t="s">
        <v>219</v>
      </c>
      <c r="C113" s="439" t="s">
        <v>220</v>
      </c>
      <c r="D113" s="439"/>
      <c r="E113" s="406" t="s">
        <v>221</v>
      </c>
      <c r="F113" s="438" t="s">
        <v>31</v>
      </c>
      <c r="G113" s="407">
        <f>'QUANT.RUA MAR'!F71</f>
        <v>202.97</v>
      </c>
      <c r="H113" s="408">
        <f t="shared" si="6"/>
        <v>144.27000000000001</v>
      </c>
      <c r="I113" s="432">
        <f>G113*H113</f>
        <v>29282.481900000002</v>
      </c>
      <c r="J113" s="430"/>
      <c r="K113" s="431">
        <f>COMPOSIÇOES!F293</f>
        <v>109.32883000000001</v>
      </c>
      <c r="L113" s="423">
        <f t="shared" si="8"/>
        <v>144.27000000000001</v>
      </c>
      <c r="M113" s="500"/>
      <c r="N113" s="480">
        <f>'QUANT.RUA MAR'!F71</f>
        <v>202.97</v>
      </c>
    </row>
    <row r="114" spans="1:15" s="1" customFormat="1" ht="51" customHeight="1">
      <c r="B114" s="395" t="s">
        <v>222</v>
      </c>
      <c r="C114" s="18" t="s">
        <v>128</v>
      </c>
      <c r="D114" s="449">
        <v>12214</v>
      </c>
      <c r="E114" s="37" t="s">
        <v>223</v>
      </c>
      <c r="F114" s="21" t="s">
        <v>44</v>
      </c>
      <c r="G114" s="396">
        <f>'QUANT.PRAÇA BELO HOR.'!F68+'QUANT.PRAÇA CERCA'!F69+'QUANT.RUA MAR'!F75+QUANT.PARIS!F85+'QUANT.PRAÇA BÍBLIA'!F82</f>
        <v>12</v>
      </c>
      <c r="H114" s="397">
        <f t="shared" si="6"/>
        <v>441.59</v>
      </c>
      <c r="I114" s="425">
        <f>ROUND(G114*H114,2)</f>
        <v>5299.08</v>
      </c>
      <c r="J114" s="420"/>
      <c r="K114" s="431">
        <v>334.64</v>
      </c>
      <c r="L114" s="423">
        <f t="shared" si="8"/>
        <v>441.59</v>
      </c>
      <c r="M114" s="499"/>
      <c r="N114" s="65">
        <f>'QUANT.PRAÇA BÍBLIA'!F82+QUANT.PARIS!F85+'QUANT.PRAÇA BELO HOR.'!F68+'QUANT.PRAÇA CERCA'!F69+'QUANT.RUA MAR'!F75</f>
        <v>12</v>
      </c>
    </row>
    <row r="115" spans="1:15" s="2" customFormat="1" ht="29.25" customHeight="1">
      <c r="A115" s="1"/>
      <c r="B115" s="388" t="s">
        <v>224</v>
      </c>
      <c r="C115" s="389"/>
      <c r="D115" s="390"/>
      <c r="E115" s="391" t="s">
        <v>225</v>
      </c>
      <c r="F115" s="390"/>
      <c r="G115" s="399"/>
      <c r="H115" s="400"/>
      <c r="I115" s="427"/>
      <c r="J115" s="420"/>
      <c r="K115" s="440"/>
      <c r="L115" s="423"/>
      <c r="M115" s="499"/>
    </row>
    <row r="116" spans="1:15" s="2" customFormat="1" ht="36" customHeight="1">
      <c r="A116" s="1"/>
      <c r="B116" s="395" t="s">
        <v>226</v>
      </c>
      <c r="C116" s="18" t="s">
        <v>29</v>
      </c>
      <c r="D116" s="19">
        <v>200326</v>
      </c>
      <c r="E116" s="20" t="s">
        <v>227</v>
      </c>
      <c r="F116" s="21" t="s">
        <v>31</v>
      </c>
      <c r="G116" s="396">
        <f>'QUANT.PRAÇA BELO HOR.'!F70+'QUANT.PRAÇA CERCA'!F71+'QUANT.RUA MAR'!F78+QUANT.PARIS!F87+'QUANT.PRAÇA BÍBLIA'!F85</f>
        <v>771.11</v>
      </c>
      <c r="H116" s="397">
        <f>L116</f>
        <v>29.55</v>
      </c>
      <c r="I116" s="425">
        <f>ROUND(G116*H116,2)</f>
        <v>22786.3</v>
      </c>
      <c r="J116" s="420"/>
      <c r="K116" s="423">
        <v>22.39</v>
      </c>
      <c r="L116" s="423">
        <f>ROUND(K116*(1+$I$15),2)</f>
        <v>29.55</v>
      </c>
      <c r="M116" s="501"/>
      <c r="N116" s="442">
        <f>'QUANT.PRAÇA BÍBLIA'!F85+QUANT.PARIS!F87+'QUANT.PRAÇA BELO HOR.'!F70+'QUANT.PRAÇA CERCA'!F71+'QUANT.RUA MAR'!F78</f>
        <v>771.11</v>
      </c>
    </row>
    <row r="117" spans="1:15" s="2" customFormat="1" ht="36" customHeight="1">
      <c r="A117" s="1"/>
      <c r="B117" s="395" t="s">
        <v>228</v>
      </c>
      <c r="C117" s="18" t="s">
        <v>125</v>
      </c>
      <c r="D117" s="19">
        <v>98516</v>
      </c>
      <c r="E117" s="20" t="s">
        <v>229</v>
      </c>
      <c r="F117" s="21" t="s">
        <v>44</v>
      </c>
      <c r="G117" s="396">
        <f>'QUANT.PRAÇA BÍBLIA'!F84+QUANT.PARIS!F89+'QUANT.PRAÇA CERCA'!F73</f>
        <v>8</v>
      </c>
      <c r="H117" s="397">
        <f>L117</f>
        <v>366.35</v>
      </c>
      <c r="I117" s="425">
        <f>ROUND(G117*H117,2)</f>
        <v>2930.8</v>
      </c>
      <c r="J117" s="420"/>
      <c r="K117" s="431">
        <v>277.62</v>
      </c>
      <c r="L117" s="423">
        <f>ROUND(K117*(1+$I$15),2)</f>
        <v>366.35</v>
      </c>
      <c r="M117" s="499"/>
      <c r="N117" s="442">
        <f>'QUANT.PRAÇA BÍBLIA'!F84+QUANT.PARIS!F89+'QUANT.PRAÇA CERCA'!F73</f>
        <v>8</v>
      </c>
    </row>
    <row r="118" spans="1:15" s="2" customFormat="1" ht="36" customHeight="1">
      <c r="A118" s="1"/>
      <c r="B118" s="395" t="s">
        <v>230</v>
      </c>
      <c r="C118" s="18" t="s">
        <v>125</v>
      </c>
      <c r="D118" s="19">
        <v>98510</v>
      </c>
      <c r="E118" s="135" t="s">
        <v>231</v>
      </c>
      <c r="F118" s="21" t="s">
        <v>44</v>
      </c>
      <c r="G118" s="396">
        <f>QUANT.PARIS!F88+'QUANT.PRAÇA BELO HOR.'!F72+'QUANT.PRAÇA CERCA'!F72+'QUANT.RUA MAR'!F77</f>
        <v>11</v>
      </c>
      <c r="H118" s="397">
        <f>L118</f>
        <v>76.180000000000007</v>
      </c>
      <c r="I118" s="425">
        <f>ROUND(G118*H118,2)</f>
        <v>837.98</v>
      </c>
      <c r="J118" s="420"/>
      <c r="K118" s="431">
        <v>57.73</v>
      </c>
      <c r="L118" s="423">
        <f>ROUND(K118*(1+$I$15),2)</f>
        <v>76.180000000000007</v>
      </c>
      <c r="M118" s="499"/>
      <c r="N118" s="442">
        <f>QUANT.PARIS!F88+'QUANT.PRAÇA BELO HOR.'!F72+'QUANT.PRAÇA CERCA'!F72+'QUANT.RUA MAR'!F77</f>
        <v>11</v>
      </c>
    </row>
    <row r="119" spans="1:15" s="2" customFormat="1" ht="30" customHeight="1">
      <c r="A119" s="1"/>
      <c r="B119" s="395" t="s">
        <v>232</v>
      </c>
      <c r="C119" s="18" t="s">
        <v>233</v>
      </c>
      <c r="D119" s="450" t="s">
        <v>234</v>
      </c>
      <c r="E119" s="20" t="s">
        <v>235</v>
      </c>
      <c r="F119" s="21" t="s">
        <v>31</v>
      </c>
      <c r="G119" s="396">
        <f>'QUANT.PRAÇA BELO HOR.'!F71+'QUANT.PRAÇA CERCA'!F74+'QUANT.PRAÇA BÍBLIA'!F86</f>
        <v>80.78</v>
      </c>
      <c r="H119" s="397">
        <f>L119</f>
        <v>249.63</v>
      </c>
      <c r="I119" s="425">
        <f>ROUND(G119*H119,2)</f>
        <v>20165.11</v>
      </c>
      <c r="J119" s="420"/>
      <c r="K119" s="431">
        <v>189.17</v>
      </c>
      <c r="L119" s="423">
        <f>ROUND(K119*(1+$I$15),2)</f>
        <v>249.63</v>
      </c>
      <c r="M119" s="499"/>
      <c r="N119" s="442">
        <f>'QUANT.PRAÇA BÍBLIA'!F86+'QUANT.PRAÇA BELO HOR.'!F71+'QUANT.PRAÇA CERCA'!F74</f>
        <v>80.78</v>
      </c>
    </row>
    <row r="120" spans="1:15" s="2" customFormat="1" ht="30" customHeight="1">
      <c r="A120" s="1"/>
      <c r="B120" s="388" t="s">
        <v>236</v>
      </c>
      <c r="C120" s="389"/>
      <c r="D120" s="390"/>
      <c r="E120" s="391" t="s">
        <v>237</v>
      </c>
      <c r="F120" s="390"/>
      <c r="G120" s="399"/>
      <c r="H120" s="400"/>
      <c r="I120" s="427"/>
      <c r="J120" s="420"/>
      <c r="K120" s="440"/>
      <c r="L120" s="423"/>
      <c r="M120" s="499"/>
    </row>
    <row r="121" spans="1:15" s="2" customFormat="1" ht="30" customHeight="1">
      <c r="A121" s="1"/>
      <c r="B121" s="395" t="s">
        <v>238</v>
      </c>
      <c r="C121" s="18" t="s">
        <v>29</v>
      </c>
      <c r="D121" s="19">
        <v>200402</v>
      </c>
      <c r="E121" s="20" t="s">
        <v>239</v>
      </c>
      <c r="F121" s="21" t="s">
        <v>31</v>
      </c>
      <c r="G121" s="396">
        <f>'QUANT.PRAÇA BELO HOR.'!F74+'QUANT.PRAÇA CERCA'!F76+'QUANT.RUA MAR'!F80+QUANT.PARIS!F76+'QUANT.PRAÇA BÍBLIA'!F88</f>
        <v>3451.71</v>
      </c>
      <c r="H121" s="397">
        <f>L121</f>
        <v>1.29</v>
      </c>
      <c r="I121" s="425">
        <f>ROUND(G121*H121,2)</f>
        <v>4452.71</v>
      </c>
      <c r="J121" s="420"/>
      <c r="K121" s="423">
        <v>0.98</v>
      </c>
      <c r="L121" s="423">
        <f>ROUND(K121*(1+$I$15),2)</f>
        <v>1.29</v>
      </c>
      <c r="M121" s="499"/>
      <c r="N121" s="444">
        <f>'QUANT.PRAÇA BÍBLIA'!F88+QUANT.PARIS!F76+'QUANT.PRAÇA BELO HOR.'!F74+'QUANT.PRAÇA CERCA'!F76+'QUANT.RUA MAR'!F80</f>
        <v>3451.71</v>
      </c>
    </row>
    <row r="122" spans="1:15" s="2" customFormat="1" ht="30" customHeight="1">
      <c r="A122" s="1"/>
      <c r="B122" s="388" t="s">
        <v>240</v>
      </c>
      <c r="C122" s="389"/>
      <c r="D122" s="390"/>
      <c r="E122" s="391" t="s">
        <v>241</v>
      </c>
      <c r="F122" s="390"/>
      <c r="G122" s="399"/>
      <c r="H122" s="400"/>
      <c r="I122" s="427"/>
      <c r="J122" s="420"/>
      <c r="K122" s="423"/>
      <c r="L122" s="423"/>
      <c r="M122" s="499"/>
      <c r="N122" s="445"/>
    </row>
    <row r="123" spans="1:15" s="2" customFormat="1" ht="63" customHeight="1">
      <c r="A123" s="1"/>
      <c r="B123" s="395" t="s">
        <v>242</v>
      </c>
      <c r="C123" s="18" t="s">
        <v>29</v>
      </c>
      <c r="D123" s="19" t="s">
        <v>243</v>
      </c>
      <c r="E123" s="61" t="s">
        <v>244</v>
      </c>
      <c r="F123" s="21" t="s">
        <v>31</v>
      </c>
      <c r="G123" s="396">
        <f>'QUANT.PRAÇA BELO HOR.'!F76+'QUANT.PRAÇA CERCA'!F78+QUANT.PARIS!F105+'QUANT.PRAÇA BÍBLIA'!F90</f>
        <v>36.17</v>
      </c>
      <c r="H123" s="397">
        <f t="shared" ref="H123:H134" si="9">L123</f>
        <v>71.36</v>
      </c>
      <c r="I123" s="425">
        <f t="shared" ref="I123:I134" si="10">ROUND(G123*H123,2)</f>
        <v>2581.09</v>
      </c>
      <c r="J123" s="420"/>
      <c r="K123" s="423">
        <v>54.08</v>
      </c>
      <c r="L123" s="423">
        <f t="shared" ref="L123:L134" si="11">ROUND(K123*(1+$I$15),2)</f>
        <v>71.36</v>
      </c>
      <c r="M123" s="499"/>
      <c r="N123" s="445">
        <f>'QUANT.PRAÇA BÍBLIA'!F90+QUANT.PARIS!F105+'QUANT.PRAÇA BELO HOR.'!F76+'QUANT.PRAÇA CERCA'!F78</f>
        <v>36.17</v>
      </c>
      <c r="O123" s="442"/>
    </row>
    <row r="124" spans="1:15" s="2" customFormat="1" ht="51" customHeight="1">
      <c r="A124" s="1"/>
      <c r="B124" s="395" t="s">
        <v>245</v>
      </c>
      <c r="C124" s="18" t="s">
        <v>29</v>
      </c>
      <c r="D124" s="19">
        <v>40231</v>
      </c>
      <c r="E124" s="61" t="s">
        <v>246</v>
      </c>
      <c r="F124" s="21" t="s">
        <v>36</v>
      </c>
      <c r="G124" s="396">
        <f>'QUANT.PRAÇA BELO HOR.'!F77+'QUANT.PRAÇA CERCA'!F79+QUANT.PARIS!F106+'QUANT.PRAÇA BÍBLIA'!F91</f>
        <v>0.65</v>
      </c>
      <c r="H124" s="397">
        <f t="shared" si="9"/>
        <v>665.61</v>
      </c>
      <c r="I124" s="425">
        <f t="shared" si="10"/>
        <v>432.65</v>
      </c>
      <c r="J124" s="420"/>
      <c r="K124" s="423">
        <v>504.4</v>
      </c>
      <c r="L124" s="423">
        <f t="shared" si="11"/>
        <v>665.61</v>
      </c>
      <c r="M124" s="499"/>
      <c r="N124" s="445">
        <f>'QUANT.PRAÇA BÍBLIA'!F91+QUANT.PARIS!F106+'QUANT.PRAÇA BELO HOR.'!F77+'QUANT.PRAÇA CERCA'!F79</f>
        <v>0.65</v>
      </c>
    </row>
    <row r="125" spans="1:15" s="2" customFormat="1" ht="36" customHeight="1">
      <c r="A125" s="1"/>
      <c r="B125" s="395" t="s">
        <v>247</v>
      </c>
      <c r="C125" s="18" t="s">
        <v>29</v>
      </c>
      <c r="D125" s="19" t="s">
        <v>248</v>
      </c>
      <c r="E125" s="20" t="s">
        <v>249</v>
      </c>
      <c r="F125" s="21" t="s">
        <v>36</v>
      </c>
      <c r="G125" s="396">
        <f>'QUANT.PRAÇA BELO HOR.'!F78+'QUANT.PRAÇA CERCA'!F80+QUANT.PARIS!F107+'QUANT.PRAÇA BÍBLIA'!F92</f>
        <v>6.879999999999999</v>
      </c>
      <c r="H125" s="397">
        <f t="shared" si="9"/>
        <v>832.46</v>
      </c>
      <c r="I125" s="425">
        <f t="shared" si="10"/>
        <v>5727.32</v>
      </c>
      <c r="J125" s="420"/>
      <c r="K125" s="423">
        <v>630.84</v>
      </c>
      <c r="L125" s="423">
        <f t="shared" si="11"/>
        <v>832.46</v>
      </c>
      <c r="M125" s="499"/>
      <c r="N125" s="445">
        <f>'QUANT.PRAÇA BÍBLIA'!F92+QUANT.PARIS!F107+'QUANT.PRAÇA BELO HOR.'!F78+'QUANT.PRAÇA CERCA'!F80</f>
        <v>6.88</v>
      </c>
    </row>
    <row r="126" spans="1:15" s="2" customFormat="1" ht="65.25" customHeight="1">
      <c r="A126" s="1"/>
      <c r="B126" s="395" t="s">
        <v>250</v>
      </c>
      <c r="C126" s="18" t="s">
        <v>29</v>
      </c>
      <c r="D126" s="19" t="s">
        <v>251</v>
      </c>
      <c r="E126" s="20" t="s">
        <v>252</v>
      </c>
      <c r="F126" s="21" t="s">
        <v>31</v>
      </c>
      <c r="G126" s="396">
        <f>'QUANT.PRAÇA BELO HOR.'!F79+'QUANT.PRAÇA CERCA'!F81+QUANT.PARIS!F108+'QUANT.PRAÇA BÍBLIA'!F93</f>
        <v>61.230000000000004</v>
      </c>
      <c r="H126" s="397">
        <f t="shared" si="9"/>
        <v>118.96</v>
      </c>
      <c r="I126" s="425">
        <f t="shared" si="10"/>
        <v>7283.92</v>
      </c>
      <c r="J126" s="420"/>
      <c r="K126" s="423">
        <v>90.15</v>
      </c>
      <c r="L126" s="423">
        <f t="shared" si="11"/>
        <v>118.96</v>
      </c>
      <c r="M126" s="499"/>
      <c r="N126" s="442">
        <f>'QUANT.PRAÇA BÍBLIA'!F93+QUANT.PARIS!F108+'QUANT.PRAÇA BELO HOR.'!F79+'QUANT.PRAÇA CERCA'!F81</f>
        <v>61.230000000000004</v>
      </c>
      <c r="O126" s="442"/>
    </row>
    <row r="127" spans="1:15" s="2" customFormat="1" ht="36" customHeight="1">
      <c r="A127" s="1"/>
      <c r="B127" s="395" t="s">
        <v>253</v>
      </c>
      <c r="C127" s="18" t="s">
        <v>29</v>
      </c>
      <c r="D127" s="19" t="s">
        <v>254</v>
      </c>
      <c r="E127" s="20" t="s">
        <v>255</v>
      </c>
      <c r="F127" s="21" t="s">
        <v>256</v>
      </c>
      <c r="G127" s="396">
        <f>'QUANT.PRAÇA BELO HOR.'!F80+'QUANT.PRAÇA CERCA'!F82+QUANT.PARIS!F109+'QUANT.PRAÇA BÍBLIA'!F94</f>
        <v>237.40999999999997</v>
      </c>
      <c r="H127" s="397">
        <f t="shared" si="9"/>
        <v>18.670000000000002</v>
      </c>
      <c r="I127" s="425">
        <f t="shared" si="10"/>
        <v>4432.4399999999996</v>
      </c>
      <c r="J127" s="420"/>
      <c r="K127" s="423">
        <v>14.15</v>
      </c>
      <c r="L127" s="423">
        <f t="shared" si="11"/>
        <v>18.670000000000002</v>
      </c>
      <c r="M127" s="501"/>
      <c r="N127" s="442">
        <f>'QUANT.PRAÇA BÍBLIA'!F94+QUANT.PARIS!F109+'QUANT.PRAÇA BELO HOR.'!F80+'QUANT.PRAÇA CERCA'!F82</f>
        <v>237.41000000000003</v>
      </c>
    </row>
    <row r="128" spans="1:15" s="2" customFormat="1" ht="36" customHeight="1">
      <c r="A128" s="1"/>
      <c r="B128" s="395" t="s">
        <v>257</v>
      </c>
      <c r="C128" s="18" t="s">
        <v>29</v>
      </c>
      <c r="D128" s="19">
        <v>40333</v>
      </c>
      <c r="E128" s="20" t="s">
        <v>258</v>
      </c>
      <c r="F128" s="21" t="s">
        <v>256</v>
      </c>
      <c r="G128" s="396">
        <f>'QUANT.PRAÇA BELO HOR.'!F81+'QUANT.PRAÇA CERCA'!F83+QUANT.PARIS!F110+'QUANT.PRAÇA BÍBLIA'!F95</f>
        <v>25.66</v>
      </c>
      <c r="H128" s="397">
        <f t="shared" si="9"/>
        <v>24.12</v>
      </c>
      <c r="I128" s="425">
        <f t="shared" si="10"/>
        <v>618.91999999999996</v>
      </c>
      <c r="J128" s="420"/>
      <c r="K128" s="423">
        <v>18.28</v>
      </c>
      <c r="L128" s="423">
        <f t="shared" si="11"/>
        <v>24.12</v>
      </c>
      <c r="M128" s="501"/>
      <c r="N128" s="442">
        <f>'QUANT.PRAÇA BÍBLIA'!F95+QUANT.PARIS!F110+'QUANT.PRAÇA BELO HOR.'!F81+'QUANT.PRAÇA CERCA'!F83</f>
        <v>25.66</v>
      </c>
    </row>
    <row r="129" spans="1:14" s="1" customFormat="1" ht="36" customHeight="1">
      <c r="B129" s="395" t="s">
        <v>259</v>
      </c>
      <c r="C129" s="18" t="s">
        <v>29</v>
      </c>
      <c r="D129" s="18">
        <v>130103</v>
      </c>
      <c r="E129" s="23" t="s">
        <v>260</v>
      </c>
      <c r="F129" s="67" t="s">
        <v>31</v>
      </c>
      <c r="G129" s="396">
        <f>'QUANT.PRAÇA BELO HOR.'!F83+'QUANT.PRAÇA CERCA'!F86+QUANT.PARIS!F113+'QUANT.PRAÇA BÍBLIA'!F96</f>
        <v>46.550000000000004</v>
      </c>
      <c r="H129" s="397">
        <f t="shared" si="9"/>
        <v>25.31</v>
      </c>
      <c r="I129" s="425">
        <f t="shared" si="10"/>
        <v>1178.18</v>
      </c>
      <c r="J129" s="420"/>
      <c r="K129" s="423">
        <v>19.18</v>
      </c>
      <c r="L129" s="423">
        <f t="shared" si="11"/>
        <v>25.31</v>
      </c>
      <c r="M129" s="501"/>
      <c r="N129" s="65">
        <f>'QUANT.PRAÇA BÍBLIA'!F96+QUANT.PARIS!F113+'QUANT.PRAÇA BELO HOR.'!F83+'QUANT.PRAÇA CERCA'!F86</f>
        <v>46.55</v>
      </c>
    </row>
    <row r="130" spans="1:14" s="2" customFormat="1" ht="36" customHeight="1">
      <c r="A130" s="1"/>
      <c r="B130" s="395" t="s">
        <v>261</v>
      </c>
      <c r="C130" s="18" t="s">
        <v>29</v>
      </c>
      <c r="D130" s="19">
        <v>120101</v>
      </c>
      <c r="E130" s="20" t="s">
        <v>262</v>
      </c>
      <c r="F130" s="21" t="s">
        <v>31</v>
      </c>
      <c r="G130" s="396">
        <f>'QUANT.PRAÇA BELO HOR.'!F82+'QUANT.PRAÇA CERCA'!F84+QUANT.PARIS!F111+'QUANT.PRAÇA BÍBLIA'!F97</f>
        <v>94.27000000000001</v>
      </c>
      <c r="H130" s="397">
        <f t="shared" si="9"/>
        <v>7.35</v>
      </c>
      <c r="I130" s="425">
        <f t="shared" si="10"/>
        <v>692.88</v>
      </c>
      <c r="J130" s="420"/>
      <c r="K130" s="423">
        <v>5.57</v>
      </c>
      <c r="L130" s="423">
        <f t="shared" si="11"/>
        <v>7.35</v>
      </c>
      <c r="M130" s="499"/>
      <c r="N130" s="442">
        <f>'QUANT.PRAÇA BÍBLIA'!F97+QUANT.PARIS!F111+'QUANT.PRAÇA BELO HOR.'!F82+'QUANT.PRAÇA CERCA'!F84</f>
        <v>94.27000000000001</v>
      </c>
    </row>
    <row r="131" spans="1:14" s="1" customFormat="1" ht="36" customHeight="1">
      <c r="B131" s="395" t="s">
        <v>263</v>
      </c>
      <c r="C131" s="18" t="s">
        <v>29</v>
      </c>
      <c r="D131" s="19">
        <v>120301</v>
      </c>
      <c r="E131" s="20" t="s">
        <v>264</v>
      </c>
      <c r="F131" s="21" t="s">
        <v>31</v>
      </c>
      <c r="G131" s="396">
        <f>'QUANT.PRAÇA BELO HOR.'!F84+'QUANT.PRAÇA CERCA'!F85+QUANT.PARIS!F112+'QUANT.PRAÇA BÍBLIA'!F98</f>
        <v>94.27000000000001</v>
      </c>
      <c r="H131" s="397">
        <f t="shared" si="9"/>
        <v>36.119999999999997</v>
      </c>
      <c r="I131" s="425">
        <f t="shared" si="10"/>
        <v>3405.03</v>
      </c>
      <c r="J131" s="420"/>
      <c r="K131" s="423">
        <v>27.37</v>
      </c>
      <c r="L131" s="423">
        <f t="shared" si="11"/>
        <v>36.119999999999997</v>
      </c>
      <c r="M131" s="499"/>
      <c r="N131" s="65">
        <f>'QUANT.PRAÇA BÍBLIA'!F98+QUANT.PARIS!F112+'QUANT.PRAÇA BELO HOR.'!F84+'QUANT.PRAÇA CERCA'!F85</f>
        <v>94.27000000000001</v>
      </c>
    </row>
    <row r="132" spans="1:14" s="1" customFormat="1" ht="65.25" customHeight="1">
      <c r="B132" s="395" t="s">
        <v>265</v>
      </c>
      <c r="C132" s="18" t="s">
        <v>29</v>
      </c>
      <c r="D132" s="19">
        <v>130233</v>
      </c>
      <c r="E132" s="20" t="s">
        <v>266</v>
      </c>
      <c r="F132" s="21" t="s">
        <v>31</v>
      </c>
      <c r="G132" s="396">
        <f>'QUANT.PRAÇA BELO HOR.'!F85+'QUANT.PRAÇA CERCA'!F87+QUANT.PARIS!F114+'QUANT.PRAÇA BÍBLIA'!F99</f>
        <v>155.65000000000003</v>
      </c>
      <c r="H132" s="397">
        <f t="shared" si="9"/>
        <v>142.16</v>
      </c>
      <c r="I132" s="425">
        <f t="shared" si="10"/>
        <v>22127.200000000001</v>
      </c>
      <c r="J132" s="420"/>
      <c r="K132" s="423">
        <v>107.73</v>
      </c>
      <c r="L132" s="423">
        <f t="shared" si="11"/>
        <v>142.16</v>
      </c>
      <c r="M132" s="499"/>
      <c r="N132" s="442">
        <f>'QUANT.PRAÇA BÍBLIA'!F99+QUANT.PARIS!F114+'QUANT.PRAÇA BELO HOR.'!F85+'QUANT.PRAÇA CERCA'!F87</f>
        <v>155.65</v>
      </c>
    </row>
    <row r="133" spans="1:14" s="2" customFormat="1" ht="30" customHeight="1">
      <c r="A133" s="1"/>
      <c r="B133" s="395" t="s">
        <v>267</v>
      </c>
      <c r="C133" s="18" t="s">
        <v>29</v>
      </c>
      <c r="D133" s="19">
        <v>100203</v>
      </c>
      <c r="E133" s="20" t="s">
        <v>268</v>
      </c>
      <c r="F133" s="21" t="s">
        <v>31</v>
      </c>
      <c r="G133" s="396">
        <f>'QUANT.PRAÇA BELO HOR.'!F86+'QUANT.PRAÇA CERCA'!F88+QUANT.PARIS!F115+'QUANT.PRAÇA BÍBLIA'!F100</f>
        <v>72.349999999999994</v>
      </c>
      <c r="H133" s="397">
        <f t="shared" si="9"/>
        <v>55.08</v>
      </c>
      <c r="I133" s="425">
        <f t="shared" si="10"/>
        <v>3985.04</v>
      </c>
      <c r="J133" s="420"/>
      <c r="K133" s="423">
        <v>41.74</v>
      </c>
      <c r="L133" s="423">
        <f t="shared" si="11"/>
        <v>55.08</v>
      </c>
      <c r="M133" s="501"/>
      <c r="N133" s="442">
        <f>'QUANT.PRAÇA BÍBLIA'!F100+QUANT.PARIS!F115+'QUANT.PRAÇA BELO HOR.'!F86+'QUANT.PRAÇA CERCA'!F88</f>
        <v>72.349999999999994</v>
      </c>
    </row>
    <row r="134" spans="1:14" s="2" customFormat="1" ht="36" customHeight="1">
      <c r="A134" s="1"/>
      <c r="B134" s="395" t="s">
        <v>269</v>
      </c>
      <c r="C134" s="18" t="s">
        <v>270</v>
      </c>
      <c r="D134" s="19"/>
      <c r="E134" s="20" t="s">
        <v>271</v>
      </c>
      <c r="F134" s="21" t="s">
        <v>31</v>
      </c>
      <c r="G134" s="396">
        <f>'QUANT.PRAÇA BELO HOR.'!F87+'QUANT.PRAÇA CERCA'!F89+QUANT.PARIS!F116+'QUANT.PRAÇA BÍBLIA'!F101</f>
        <v>31.2</v>
      </c>
      <c r="H134" s="397">
        <f t="shared" si="9"/>
        <v>1143.8699999999999</v>
      </c>
      <c r="I134" s="425">
        <f t="shared" si="10"/>
        <v>35688.74</v>
      </c>
      <c r="J134" s="420"/>
      <c r="K134" s="423">
        <f>COMPOSIÇOES!F328</f>
        <v>866.83199999999999</v>
      </c>
      <c r="L134" s="423">
        <f t="shared" si="11"/>
        <v>1143.8699999999999</v>
      </c>
      <c r="M134" s="499"/>
      <c r="N134" s="442">
        <f>'QUANT.PRAÇA BÍBLIA'!F101+QUANT.PARIS!F116+'QUANT.PRAÇA BELO HOR.'!F87+'QUANT.PRAÇA CERCA'!F89</f>
        <v>31.2</v>
      </c>
    </row>
    <row r="135" spans="1:14" s="366" customFormat="1" ht="30" customHeight="1">
      <c r="A135" s="446"/>
      <c r="B135" s="388" t="s">
        <v>272</v>
      </c>
      <c r="C135" s="389"/>
      <c r="D135" s="390"/>
      <c r="E135" s="391" t="s">
        <v>273</v>
      </c>
      <c r="F135" s="390"/>
      <c r="G135" s="399"/>
      <c r="H135" s="400"/>
      <c r="I135" s="427"/>
      <c r="J135" s="477"/>
      <c r="K135" s="478"/>
      <c r="L135" s="479"/>
      <c r="M135" s="502"/>
    </row>
    <row r="136" spans="1:14" s="364" customFormat="1" ht="64.5" customHeight="1">
      <c r="A136" s="365"/>
      <c r="B136" s="503" t="s">
        <v>274</v>
      </c>
      <c r="C136" s="18" t="s">
        <v>29</v>
      </c>
      <c r="D136" s="193" t="s">
        <v>243</v>
      </c>
      <c r="E136" s="406" t="s">
        <v>244</v>
      </c>
      <c r="F136" s="21" t="s">
        <v>31</v>
      </c>
      <c r="G136" s="407">
        <f>'QUANT.PRAÇA CERCA'!F91+QUANT.PARIS!F91</f>
        <v>12.56</v>
      </c>
      <c r="H136" s="408">
        <f t="shared" ref="H136:H148" si="12">L136</f>
        <v>71.36</v>
      </c>
      <c r="I136" s="432">
        <f t="shared" ref="I136:I148" si="13">G136*H136</f>
        <v>896.28160000000003</v>
      </c>
      <c r="J136" s="430"/>
      <c r="K136" s="431">
        <v>54.08</v>
      </c>
      <c r="L136" s="423">
        <f t="shared" ref="L136:L148" si="14">ROUND(K136*(1+$I$15),2)</f>
        <v>71.36</v>
      </c>
      <c r="M136" s="500"/>
      <c r="N136" s="480">
        <f>QUANT.PARIS!F91+'QUANT.PRAÇA CERCA'!F91</f>
        <v>12.56</v>
      </c>
    </row>
    <row r="137" spans="1:14" s="364" customFormat="1" ht="51" customHeight="1">
      <c r="A137" s="365"/>
      <c r="B137" s="503" t="s">
        <v>275</v>
      </c>
      <c r="C137" s="18" t="s">
        <v>29</v>
      </c>
      <c r="D137" s="193">
        <v>40231</v>
      </c>
      <c r="E137" s="447" t="s">
        <v>246</v>
      </c>
      <c r="F137" s="438" t="s">
        <v>36</v>
      </c>
      <c r="G137" s="407">
        <f>'QUANT.PRAÇA CERCA'!F92+QUANT.PARIS!F92</f>
        <v>0.08</v>
      </c>
      <c r="H137" s="408">
        <f t="shared" si="12"/>
        <v>665.61</v>
      </c>
      <c r="I137" s="432">
        <f t="shared" si="13"/>
        <v>53.248800000000003</v>
      </c>
      <c r="J137" s="430"/>
      <c r="K137" s="431">
        <v>504.4</v>
      </c>
      <c r="L137" s="423">
        <f t="shared" si="14"/>
        <v>665.61</v>
      </c>
      <c r="M137" s="500"/>
      <c r="N137" s="480">
        <f>QUANT.PARIS!F92+'QUANT.PRAÇA CERCA'!F92</f>
        <v>0.08</v>
      </c>
    </row>
    <row r="138" spans="1:14" s="364" customFormat="1" ht="36" customHeight="1">
      <c r="A138" s="365"/>
      <c r="B138" s="503" t="s">
        <v>276</v>
      </c>
      <c r="C138" s="18" t="s">
        <v>29</v>
      </c>
      <c r="D138" s="193" t="s">
        <v>248</v>
      </c>
      <c r="E138" s="447" t="s">
        <v>249</v>
      </c>
      <c r="F138" s="438" t="s">
        <v>36</v>
      </c>
      <c r="G138" s="407">
        <f>'QUANT.PRAÇA CERCA'!F93+QUANT.PARIS!F93</f>
        <v>2.34</v>
      </c>
      <c r="H138" s="408">
        <f t="shared" si="12"/>
        <v>832.46</v>
      </c>
      <c r="I138" s="432">
        <f>G138*H138</f>
        <v>1947.9564</v>
      </c>
      <c r="J138" s="430"/>
      <c r="K138" s="431">
        <v>630.84</v>
      </c>
      <c r="L138" s="423">
        <f t="shared" si="14"/>
        <v>832.46</v>
      </c>
      <c r="M138" s="500"/>
      <c r="N138" s="480">
        <f>QUANT.PARIS!F93+'QUANT.PRAÇA CERCA'!F93</f>
        <v>2.34</v>
      </c>
    </row>
    <row r="139" spans="1:14" s="364" customFormat="1" ht="64.5" customHeight="1">
      <c r="A139" s="365"/>
      <c r="B139" s="503" t="s">
        <v>277</v>
      </c>
      <c r="C139" s="18" t="s">
        <v>29</v>
      </c>
      <c r="D139" s="193" t="s">
        <v>251</v>
      </c>
      <c r="E139" s="406" t="s">
        <v>252</v>
      </c>
      <c r="F139" s="21" t="s">
        <v>31</v>
      </c>
      <c r="G139" s="407">
        <f>'QUANT.PRAÇA CERCA'!F94+QUANT.PARIS!F94</f>
        <v>16.72</v>
      </c>
      <c r="H139" s="408">
        <f t="shared" si="12"/>
        <v>118.96</v>
      </c>
      <c r="I139" s="432">
        <f t="shared" si="13"/>
        <v>1989.0111999999997</v>
      </c>
      <c r="J139" s="430"/>
      <c r="K139" s="431">
        <v>90.15</v>
      </c>
      <c r="L139" s="423">
        <f t="shared" si="14"/>
        <v>118.96</v>
      </c>
      <c r="M139" s="500"/>
      <c r="N139" s="480">
        <f>QUANT.PARIS!F94+'QUANT.PRAÇA CERCA'!F94</f>
        <v>16.72</v>
      </c>
    </row>
    <row r="140" spans="1:14" s="364" customFormat="1" ht="36" customHeight="1">
      <c r="A140" s="365"/>
      <c r="B140" s="503" t="s">
        <v>278</v>
      </c>
      <c r="C140" s="18" t="s">
        <v>29</v>
      </c>
      <c r="D140" s="193" t="s">
        <v>254</v>
      </c>
      <c r="E140" s="406" t="s">
        <v>255</v>
      </c>
      <c r="F140" s="193" t="s">
        <v>256</v>
      </c>
      <c r="G140" s="407">
        <f>'QUANT.PRAÇA CERCA'!F95+QUANT.PARIS!F95</f>
        <v>12.3</v>
      </c>
      <c r="H140" s="408">
        <f t="shared" si="12"/>
        <v>18.670000000000002</v>
      </c>
      <c r="I140" s="432">
        <f t="shared" si="13"/>
        <v>229.64100000000005</v>
      </c>
      <c r="J140" s="430"/>
      <c r="K140" s="431">
        <v>14.15</v>
      </c>
      <c r="L140" s="423">
        <f t="shared" si="14"/>
        <v>18.670000000000002</v>
      </c>
      <c r="M140" s="500"/>
      <c r="N140" s="480">
        <f>QUANT.PARIS!F95+'QUANT.PRAÇA CERCA'!F95</f>
        <v>12.3</v>
      </c>
    </row>
    <row r="141" spans="1:14" s="364" customFormat="1" ht="36" customHeight="1">
      <c r="A141" s="365"/>
      <c r="B141" s="503" t="s">
        <v>279</v>
      </c>
      <c r="C141" s="18" t="s">
        <v>29</v>
      </c>
      <c r="D141" s="193">
        <v>120101</v>
      </c>
      <c r="E141" s="406" t="s">
        <v>262</v>
      </c>
      <c r="F141" s="21" t="s">
        <v>31</v>
      </c>
      <c r="G141" s="407">
        <f>'QUANT.PRAÇA CERCA'!F96+QUANT.PARIS!F96</f>
        <v>28.880000000000003</v>
      </c>
      <c r="H141" s="408">
        <f t="shared" si="12"/>
        <v>7.35</v>
      </c>
      <c r="I141" s="432">
        <f t="shared" si="13"/>
        <v>212.268</v>
      </c>
      <c r="J141" s="430"/>
      <c r="K141" s="431">
        <v>5.57</v>
      </c>
      <c r="L141" s="423">
        <f t="shared" si="14"/>
        <v>7.35</v>
      </c>
      <c r="M141" s="500"/>
      <c r="N141" s="480">
        <f>QUANT.PARIS!F96+'QUANT.PRAÇA CERCA'!F96</f>
        <v>28.880000000000003</v>
      </c>
    </row>
    <row r="142" spans="1:14" s="364" customFormat="1" ht="36" customHeight="1">
      <c r="A142" s="365"/>
      <c r="B142" s="503" t="s">
        <v>280</v>
      </c>
      <c r="C142" s="18" t="s">
        <v>29</v>
      </c>
      <c r="D142" s="193">
        <v>120301</v>
      </c>
      <c r="E142" s="406" t="s">
        <v>281</v>
      </c>
      <c r="F142" s="21" t="s">
        <v>31</v>
      </c>
      <c r="G142" s="407">
        <f>'QUANT.PRAÇA CERCA'!F98+QUANT.PARIS!F97</f>
        <v>28.880000000000003</v>
      </c>
      <c r="H142" s="408">
        <f t="shared" si="12"/>
        <v>36.119999999999997</v>
      </c>
      <c r="I142" s="432">
        <f t="shared" si="13"/>
        <v>1043.1456000000001</v>
      </c>
      <c r="J142" s="430"/>
      <c r="K142" s="431">
        <v>27.37</v>
      </c>
      <c r="L142" s="423">
        <f t="shared" si="14"/>
        <v>36.119999999999997</v>
      </c>
      <c r="M142" s="500"/>
      <c r="N142" s="480">
        <f>QUANT.PARIS!F97+'QUANT.PRAÇA CERCA'!F98</f>
        <v>28.880000000000003</v>
      </c>
    </row>
    <row r="143" spans="1:14" s="364" customFormat="1" ht="36" customHeight="1">
      <c r="A143" s="365"/>
      <c r="B143" s="503" t="s">
        <v>282</v>
      </c>
      <c r="C143" s="18" t="s">
        <v>29</v>
      </c>
      <c r="D143" s="193">
        <v>130103</v>
      </c>
      <c r="E143" s="406" t="s">
        <v>123</v>
      </c>
      <c r="F143" s="21" t="s">
        <v>31</v>
      </c>
      <c r="G143" s="407">
        <f>'QUANT.PRAÇA CERCA'!F97+QUANT.PARIS!F98</f>
        <v>19.12</v>
      </c>
      <c r="H143" s="408">
        <f t="shared" si="12"/>
        <v>25.31</v>
      </c>
      <c r="I143" s="432">
        <f t="shared" si="13"/>
        <v>483.92720000000003</v>
      </c>
      <c r="J143" s="430"/>
      <c r="K143" s="431">
        <v>19.18</v>
      </c>
      <c r="L143" s="423">
        <f t="shared" si="14"/>
        <v>25.31</v>
      </c>
      <c r="M143" s="500"/>
      <c r="N143" s="480">
        <f>QUANT.PARIS!F98+'QUANT.PRAÇA CERCA'!F97</f>
        <v>19.12</v>
      </c>
    </row>
    <row r="144" spans="1:14" s="364" customFormat="1" ht="30" customHeight="1">
      <c r="A144" s="365"/>
      <c r="B144" s="503" t="s">
        <v>283</v>
      </c>
      <c r="C144" s="18" t="s">
        <v>29</v>
      </c>
      <c r="D144" s="193">
        <v>100203</v>
      </c>
      <c r="E144" s="406" t="s">
        <v>268</v>
      </c>
      <c r="F144" s="21" t="s">
        <v>31</v>
      </c>
      <c r="G144" s="407">
        <f>QUANT.PARIS!F99+'QUANT.PRAÇA CERCA'!F99</f>
        <v>18.18</v>
      </c>
      <c r="H144" s="408">
        <f t="shared" si="12"/>
        <v>55.08</v>
      </c>
      <c r="I144" s="432">
        <f t="shared" si="13"/>
        <v>1001.3543999999999</v>
      </c>
      <c r="J144" s="430"/>
      <c r="K144" s="431">
        <v>41.74</v>
      </c>
      <c r="L144" s="423">
        <f t="shared" si="14"/>
        <v>55.08</v>
      </c>
      <c r="M144" s="500"/>
      <c r="N144" s="480">
        <f>QUANT.PARIS!F99+'QUANT.PRAÇA CERCA'!F99</f>
        <v>18.18</v>
      </c>
    </row>
    <row r="145" spans="1:15" s="364" customFormat="1" ht="51" customHeight="1">
      <c r="A145" s="365"/>
      <c r="B145" s="503" t="s">
        <v>284</v>
      </c>
      <c r="C145" s="409" t="s">
        <v>285</v>
      </c>
      <c r="D145" s="193"/>
      <c r="E145" s="406" t="s">
        <v>286</v>
      </c>
      <c r="F145" s="21" t="s">
        <v>31</v>
      </c>
      <c r="G145" s="407">
        <f>'QUANT.PRAÇA CERCA'!F100+QUANT.PARIS!F100</f>
        <v>17.16</v>
      </c>
      <c r="H145" s="408">
        <f t="shared" si="12"/>
        <v>142.06</v>
      </c>
      <c r="I145" s="432">
        <f t="shared" si="13"/>
        <v>2437.7496000000001</v>
      </c>
      <c r="J145" s="430"/>
      <c r="K145" s="431">
        <f>COMPOSIÇOES!F365</f>
        <v>107.65020000000001</v>
      </c>
      <c r="L145" s="423">
        <f t="shared" si="14"/>
        <v>142.06</v>
      </c>
      <c r="M145" s="500"/>
      <c r="N145" s="480">
        <f>QUANT.PARIS!F100+'QUANT.PRAÇA CERCA'!F100</f>
        <v>17.16</v>
      </c>
    </row>
    <row r="146" spans="1:15" s="365" customFormat="1" ht="51" customHeight="1">
      <c r="B146" s="503" t="s">
        <v>287</v>
      </c>
      <c r="C146" s="409" t="s">
        <v>288</v>
      </c>
      <c r="D146" s="409"/>
      <c r="E146" s="448" t="s">
        <v>289</v>
      </c>
      <c r="F146" s="21" t="s">
        <v>31</v>
      </c>
      <c r="G146" s="407">
        <f>'QUANT.PRAÇA CERCA'!F101+QUANT.PARIS!F101</f>
        <v>16.64</v>
      </c>
      <c r="H146" s="408">
        <f t="shared" si="12"/>
        <v>135.83000000000001</v>
      </c>
      <c r="I146" s="432">
        <f t="shared" si="13"/>
        <v>2260.2112000000002</v>
      </c>
      <c r="J146" s="433"/>
      <c r="K146" s="431">
        <f>COMPOSIÇOES!F404</f>
        <v>102.929</v>
      </c>
      <c r="L146" s="423">
        <f t="shared" si="14"/>
        <v>135.83000000000001</v>
      </c>
      <c r="M146" s="500"/>
      <c r="N146" s="443">
        <f>QUANT.PARIS!F101+'QUANT.PRAÇA CERCA'!F101</f>
        <v>16.64</v>
      </c>
    </row>
    <row r="147" spans="1:15" s="364" customFormat="1" ht="35.25" customHeight="1">
      <c r="A147" s="365"/>
      <c r="B147" s="503" t="s">
        <v>290</v>
      </c>
      <c r="C147" s="409" t="s">
        <v>291</v>
      </c>
      <c r="D147" s="193"/>
      <c r="E147" s="447" t="s">
        <v>292</v>
      </c>
      <c r="F147" s="21" t="s">
        <v>31</v>
      </c>
      <c r="G147" s="407">
        <f>'QUANT.PRAÇA CERCA'!F102+QUANT.PARIS!F102</f>
        <v>7.38</v>
      </c>
      <c r="H147" s="408">
        <f t="shared" si="12"/>
        <v>1143.8699999999999</v>
      </c>
      <c r="I147" s="432">
        <f t="shared" si="13"/>
        <v>8441.7605999999996</v>
      </c>
      <c r="J147" s="430"/>
      <c r="K147" s="431">
        <f>COMPOSIÇOES!F328</f>
        <v>866.83199999999999</v>
      </c>
      <c r="L147" s="423">
        <f t="shared" si="14"/>
        <v>1143.8699999999999</v>
      </c>
      <c r="M147" s="500"/>
      <c r="N147" s="480">
        <f>QUANT.PARIS!F102+'QUANT.PRAÇA CERCA'!F102</f>
        <v>7.38</v>
      </c>
    </row>
    <row r="148" spans="1:15" s="364" customFormat="1" ht="30" customHeight="1">
      <c r="A148" s="365"/>
      <c r="B148" s="503" t="s">
        <v>293</v>
      </c>
      <c r="C148" s="18" t="s">
        <v>29</v>
      </c>
      <c r="D148" s="193">
        <v>200307</v>
      </c>
      <c r="E148" s="406" t="s">
        <v>294</v>
      </c>
      <c r="F148" s="438" t="s">
        <v>36</v>
      </c>
      <c r="G148" s="407">
        <f>'QUANT.PRAÇA CERCA'!F103+QUANT.PARIS!F103</f>
        <v>1.8</v>
      </c>
      <c r="H148" s="408">
        <f t="shared" si="12"/>
        <v>259.58</v>
      </c>
      <c r="I148" s="432">
        <f t="shared" si="13"/>
        <v>467.24399999999997</v>
      </c>
      <c r="J148" s="430"/>
      <c r="K148" s="431">
        <v>196.71</v>
      </c>
      <c r="L148" s="423">
        <f t="shared" si="14"/>
        <v>259.58</v>
      </c>
      <c r="M148" s="500"/>
      <c r="N148" s="480">
        <f>QUANT.PARIS!F103+'QUANT.PRAÇA CERCA'!F103</f>
        <v>1.8</v>
      </c>
    </row>
    <row r="149" spans="1:15" s="2" customFormat="1" ht="30" customHeight="1">
      <c r="A149" s="1"/>
      <c r="B149" s="388" t="s">
        <v>295</v>
      </c>
      <c r="C149" s="389"/>
      <c r="D149" s="390"/>
      <c r="E149" s="391" t="s">
        <v>296</v>
      </c>
      <c r="F149" s="390"/>
      <c r="G149" s="399"/>
      <c r="H149" s="400"/>
      <c r="I149" s="427"/>
      <c r="J149" s="420"/>
      <c r="K149" s="440"/>
      <c r="L149" s="423"/>
      <c r="M149" s="499"/>
      <c r="O149" s="481"/>
    </row>
    <row r="150" spans="1:15" s="2" customFormat="1" ht="36" customHeight="1">
      <c r="A150" s="1"/>
      <c r="B150" s="395" t="s">
        <v>297</v>
      </c>
      <c r="C150" s="18" t="s">
        <v>298</v>
      </c>
      <c r="D150" s="19"/>
      <c r="E150" s="20" t="s">
        <v>299</v>
      </c>
      <c r="F150" s="18" t="s">
        <v>39</v>
      </c>
      <c r="G150" s="396">
        <f>'QUANT.RUA MAR'!F82</f>
        <v>48</v>
      </c>
      <c r="H150" s="397">
        <f t="shared" ref="H150:H155" si="15">L150</f>
        <v>314.93</v>
      </c>
      <c r="I150" s="425">
        <f t="shared" ref="I150:I155" si="16">ROUND(G150*H150,2)</f>
        <v>15116.64</v>
      </c>
      <c r="J150" s="420"/>
      <c r="K150" s="423">
        <f>COMPOSIÇOES!F440</f>
        <v>238.65199999999999</v>
      </c>
      <c r="L150" s="423">
        <f t="shared" ref="L150:L155" si="17">ROUND(K150*(1+$I$15),2)</f>
        <v>314.93</v>
      </c>
      <c r="M150" s="499"/>
      <c r="N150" s="442">
        <f>'QUANT.RUA MAR'!F82</f>
        <v>48</v>
      </c>
      <c r="O150" s="481"/>
    </row>
    <row r="151" spans="1:15" s="2" customFormat="1" ht="36" customHeight="1">
      <c r="A151" s="1"/>
      <c r="B151" s="395" t="s">
        <v>300</v>
      </c>
      <c r="C151" s="18" t="s">
        <v>301</v>
      </c>
      <c r="D151" s="19"/>
      <c r="E151" s="20" t="s">
        <v>302</v>
      </c>
      <c r="F151" s="18" t="s">
        <v>39</v>
      </c>
      <c r="G151" s="396">
        <f>'QUANT.RUA MAR'!F83</f>
        <v>20.7</v>
      </c>
      <c r="H151" s="397">
        <f t="shared" si="15"/>
        <v>164.13</v>
      </c>
      <c r="I151" s="425">
        <f t="shared" si="16"/>
        <v>3397.49</v>
      </c>
      <c r="J151" s="420"/>
      <c r="K151" s="423">
        <f>COMPOSIÇOES!F475</f>
        <v>124.38</v>
      </c>
      <c r="L151" s="423">
        <f t="shared" si="17"/>
        <v>164.13</v>
      </c>
      <c r="M151" s="499"/>
      <c r="N151" s="442">
        <f>'QUANT.RUA MAR'!F83</f>
        <v>20.7</v>
      </c>
    </row>
    <row r="152" spans="1:15" s="2" customFormat="1" ht="36" customHeight="1">
      <c r="A152" s="1"/>
      <c r="B152" s="395" t="s">
        <v>303</v>
      </c>
      <c r="C152" s="18" t="s">
        <v>304</v>
      </c>
      <c r="D152" s="19"/>
      <c r="E152" s="61" t="s">
        <v>305</v>
      </c>
      <c r="F152" s="18" t="s">
        <v>39</v>
      </c>
      <c r="G152" s="396">
        <f>'QUANT.RUA MAR'!F84</f>
        <v>17.5</v>
      </c>
      <c r="H152" s="397">
        <f t="shared" si="15"/>
        <v>190.52</v>
      </c>
      <c r="I152" s="425">
        <f t="shared" si="16"/>
        <v>3334.1</v>
      </c>
      <c r="J152" s="420"/>
      <c r="K152" s="423">
        <f>COMPOSIÇOES!F509</f>
        <v>144.38</v>
      </c>
      <c r="L152" s="423">
        <f t="shared" si="17"/>
        <v>190.52</v>
      </c>
      <c r="M152" s="499"/>
      <c r="N152" s="442">
        <f>'QUANT.RUA MAR'!F84</f>
        <v>17.5</v>
      </c>
    </row>
    <row r="153" spans="1:15" s="366" customFormat="1" ht="36" customHeight="1">
      <c r="A153" s="446"/>
      <c r="B153" s="395" t="s">
        <v>306</v>
      </c>
      <c r="C153" s="449" t="s">
        <v>307</v>
      </c>
      <c r="D153" s="450"/>
      <c r="E153" s="451" t="s">
        <v>308</v>
      </c>
      <c r="F153" s="452" t="s">
        <v>31</v>
      </c>
      <c r="G153" s="453">
        <f>'QUANT.RUA MAR'!F85</f>
        <v>21.45</v>
      </c>
      <c r="H153" s="454">
        <f t="shared" si="15"/>
        <v>627.79999999999995</v>
      </c>
      <c r="I153" s="482">
        <f t="shared" si="16"/>
        <v>13466.31</v>
      </c>
      <c r="J153" s="477"/>
      <c r="K153" s="479">
        <f>COMPOSIÇOES!F547</f>
        <v>475.75065000000001</v>
      </c>
      <c r="L153" s="479">
        <f t="shared" si="17"/>
        <v>627.79999999999995</v>
      </c>
      <c r="M153" s="502"/>
      <c r="N153" s="483">
        <f>'QUANT.RUA MAR'!F85</f>
        <v>21.45</v>
      </c>
    </row>
    <row r="154" spans="1:15" s="2" customFormat="1" ht="36" customHeight="1">
      <c r="A154" s="1"/>
      <c r="B154" s="395" t="s">
        <v>309</v>
      </c>
      <c r="C154" s="18" t="s">
        <v>128</v>
      </c>
      <c r="D154" s="450">
        <v>9415</v>
      </c>
      <c r="E154" s="20" t="s">
        <v>310</v>
      </c>
      <c r="F154" s="21" t="s">
        <v>39</v>
      </c>
      <c r="G154" s="396">
        <f>'QUANT.RUA MAR'!F86</f>
        <v>35</v>
      </c>
      <c r="H154" s="397">
        <f t="shared" si="15"/>
        <v>10.82</v>
      </c>
      <c r="I154" s="425">
        <f t="shared" si="16"/>
        <v>378.7</v>
      </c>
      <c r="J154" s="420"/>
      <c r="K154" s="431">
        <v>8.1999999999999993</v>
      </c>
      <c r="L154" s="423">
        <f t="shared" si="17"/>
        <v>10.82</v>
      </c>
      <c r="M154" s="499"/>
      <c r="N154" s="442">
        <f>'QUANT.RUA MAR'!F86</f>
        <v>35</v>
      </c>
    </row>
    <row r="155" spans="1:15" s="2" customFormat="1" ht="30" customHeight="1">
      <c r="A155" s="1"/>
      <c r="B155" s="395" t="s">
        <v>311</v>
      </c>
      <c r="C155" s="18" t="s">
        <v>125</v>
      </c>
      <c r="D155" s="39">
        <v>102234</v>
      </c>
      <c r="E155" s="40" t="s">
        <v>312</v>
      </c>
      <c r="F155" s="21" t="s">
        <v>31</v>
      </c>
      <c r="G155" s="396">
        <f>'QUANT.RUA MAR'!F87</f>
        <v>33.840000000000003</v>
      </c>
      <c r="H155" s="397">
        <f t="shared" si="15"/>
        <v>22.59</v>
      </c>
      <c r="I155" s="425">
        <f t="shared" si="16"/>
        <v>764.45</v>
      </c>
      <c r="J155" s="420"/>
      <c r="K155" s="423">
        <v>17.12</v>
      </c>
      <c r="L155" s="423">
        <f t="shared" si="17"/>
        <v>22.59</v>
      </c>
      <c r="M155" s="499"/>
      <c r="N155" s="442">
        <f>'QUANT.RUA MAR'!F87</f>
        <v>33.840000000000003</v>
      </c>
    </row>
    <row r="156" spans="1:15" s="2" customFormat="1" ht="30" customHeight="1">
      <c r="A156" s="1"/>
      <c r="B156" s="388" t="s">
        <v>313</v>
      </c>
      <c r="C156" s="389"/>
      <c r="D156" s="390"/>
      <c r="E156" s="391" t="s">
        <v>314</v>
      </c>
      <c r="F156" s="390"/>
      <c r="G156" s="399"/>
      <c r="H156" s="400"/>
      <c r="I156" s="427"/>
      <c r="J156" s="420"/>
      <c r="K156" s="440"/>
      <c r="L156" s="423"/>
      <c r="M156" s="499"/>
    </row>
    <row r="157" spans="1:15" s="2" customFormat="1" ht="51" customHeight="1">
      <c r="A157" s="1"/>
      <c r="B157" s="395" t="s">
        <v>315</v>
      </c>
      <c r="C157" s="455" t="s">
        <v>316</v>
      </c>
      <c r="D157" s="19"/>
      <c r="E157" s="40" t="s">
        <v>317</v>
      </c>
      <c r="F157" s="18" t="s">
        <v>44</v>
      </c>
      <c r="G157" s="396">
        <f>'QUANT.RUA MAR'!F90</f>
        <v>1</v>
      </c>
      <c r="H157" s="397">
        <f>L157</f>
        <v>2870.17</v>
      </c>
      <c r="I157" s="425">
        <f>ROUND(G157*H157,2)</f>
        <v>2870.17</v>
      </c>
      <c r="J157" s="420"/>
      <c r="K157" s="423">
        <f>COMPOSIÇOES!F622</f>
        <v>2175.0300000000002</v>
      </c>
      <c r="L157" s="423">
        <f>ROUND(K157*(1+$I$15),2)</f>
        <v>2870.17</v>
      </c>
      <c r="M157" s="499"/>
      <c r="N157" s="442">
        <f>'QUANT.RUA MAR'!F90</f>
        <v>1</v>
      </c>
    </row>
    <row r="158" spans="1:15" s="2" customFormat="1" ht="51" customHeight="1">
      <c r="A158" s="1"/>
      <c r="B158" s="395" t="s">
        <v>318</v>
      </c>
      <c r="C158" s="18" t="s">
        <v>29</v>
      </c>
      <c r="D158" s="19">
        <v>200576</v>
      </c>
      <c r="E158" s="20" t="s">
        <v>319</v>
      </c>
      <c r="F158" s="18" t="s">
        <v>44</v>
      </c>
      <c r="G158" s="396">
        <f>'QUANT.PRAÇA BELO HOR.'!F89+'QUANT.PRAÇA CERCA'!F105+QUANT.PARIS!F118+'QUANT.PRAÇA BÍBLIA'!F103+'QUANT.RUA MAR'!F89</f>
        <v>5</v>
      </c>
      <c r="H158" s="397">
        <f>L158</f>
        <v>989.85</v>
      </c>
      <c r="I158" s="425">
        <f>ROUND(G158*H158,2)</f>
        <v>4949.25</v>
      </c>
      <c r="J158" s="420"/>
      <c r="K158" s="423">
        <v>750.11</v>
      </c>
      <c r="L158" s="423">
        <f>ROUND(K158*(1+$I$15),2)</f>
        <v>989.85</v>
      </c>
      <c r="M158" s="499"/>
      <c r="N158" s="2">
        <v>5</v>
      </c>
    </row>
    <row r="159" spans="1:15" s="367" customFormat="1" ht="30" customHeight="1">
      <c r="A159" s="365"/>
      <c r="B159" s="976"/>
      <c r="C159" s="976"/>
      <c r="D159" s="976"/>
      <c r="E159" s="976"/>
      <c r="F159" s="976"/>
      <c r="G159" s="976"/>
      <c r="H159" s="456" t="s">
        <v>320</v>
      </c>
      <c r="I159" s="484">
        <f>SUM(I22:I158)</f>
        <v>1387004.1069999994</v>
      </c>
      <c r="J159" s="485"/>
      <c r="K159" s="486"/>
      <c r="L159" s="487">
        <f>'LICITAÇÃO BIBLIA  (corrigida)'!I121+'Licitação CERCA'!I123+'LICITAÇÃO R.MAR'!I108+'licitação B.hor'!I107+'LICITAÇÃO PARIS'!I135</f>
        <v>1387004.0001000001</v>
      </c>
      <c r="M159" s="500"/>
    </row>
    <row r="160" spans="1:15" s="367" customFormat="1" ht="21.75" customHeight="1">
      <c r="A160" s="365"/>
      <c r="B160" s="977" t="s">
        <v>321</v>
      </c>
      <c r="C160" s="977"/>
      <c r="D160" s="977"/>
      <c r="E160" s="977"/>
      <c r="F160" s="977"/>
      <c r="G160" s="977"/>
      <c r="H160" s="977"/>
      <c r="I160" s="977"/>
      <c r="J160" s="485"/>
      <c r="K160" s="486"/>
      <c r="L160" s="487"/>
    </row>
    <row r="161" spans="1:15" s="368" customFormat="1">
      <c r="A161" s="457"/>
      <c r="B161" s="458" t="s">
        <v>322</v>
      </c>
      <c r="C161" s="459"/>
      <c r="D161" s="460"/>
      <c r="E161" s="461"/>
      <c r="F161" s="459" t="s">
        <v>322</v>
      </c>
      <c r="G161" s="462"/>
      <c r="H161" s="463"/>
      <c r="I161" s="488"/>
      <c r="J161" s="489"/>
      <c r="K161" s="490"/>
      <c r="L161" s="491"/>
    </row>
    <row r="162" spans="1:15" s="368" customFormat="1">
      <c r="A162" s="457"/>
      <c r="B162" s="464" t="s">
        <v>323</v>
      </c>
      <c r="C162" s="465"/>
      <c r="D162" s="466"/>
      <c r="E162" s="467"/>
      <c r="F162" s="465" t="s">
        <v>324</v>
      </c>
      <c r="G162" s="468"/>
      <c r="H162" s="469"/>
      <c r="I162" s="492"/>
      <c r="J162" s="489"/>
      <c r="K162" s="490"/>
      <c r="L162" s="491"/>
    </row>
    <row r="163" spans="1:15" s="368" customFormat="1">
      <c r="A163" s="457"/>
      <c r="B163" s="470" t="s">
        <v>325</v>
      </c>
      <c r="C163" s="465"/>
      <c r="D163" s="466"/>
      <c r="E163" s="467"/>
      <c r="F163" s="465" t="s">
        <v>326</v>
      </c>
      <c r="G163" s="468"/>
      <c r="H163" s="469"/>
      <c r="I163" s="492"/>
      <c r="J163" s="489"/>
      <c r="K163" s="490"/>
      <c r="L163" s="491"/>
    </row>
    <row r="164" spans="1:15" s="368" customFormat="1" ht="16.5" thickBot="1">
      <c r="A164" s="457"/>
      <c r="B164" s="471" t="s">
        <v>327</v>
      </c>
      <c r="C164" s="472"/>
      <c r="D164" s="473"/>
      <c r="E164" s="474"/>
      <c r="F164" s="472" t="s">
        <v>327</v>
      </c>
      <c r="G164" s="475"/>
      <c r="H164" s="476"/>
      <c r="I164" s="493"/>
      <c r="J164" s="489"/>
      <c r="K164" s="490"/>
      <c r="L164" s="491"/>
    </row>
    <row r="165" spans="1:15" ht="9" customHeight="1"/>
    <row r="168" spans="1:15">
      <c r="N168" s="494"/>
    </row>
    <row r="169" spans="1:15">
      <c r="L169" s="495"/>
      <c r="O169" s="496"/>
    </row>
    <row r="171" spans="1:15">
      <c r="M171" s="496"/>
    </row>
  </sheetData>
  <mergeCells count="14">
    <mergeCell ref="B159:G159"/>
    <mergeCell ref="B160:I160"/>
    <mergeCell ref="C15:G15"/>
    <mergeCell ref="B16:I16"/>
    <mergeCell ref="B17:I17"/>
    <mergeCell ref="B18:I18"/>
    <mergeCell ref="K18:L18"/>
    <mergeCell ref="K19:L19"/>
    <mergeCell ref="B2:I9"/>
    <mergeCell ref="B10:I10"/>
    <mergeCell ref="B11:I11"/>
    <mergeCell ref="B12:I12"/>
    <mergeCell ref="C13:G13"/>
    <mergeCell ref="C14:G14"/>
  </mergeCells>
  <pageMargins left="0.69930555555555596" right="0.69930555555555596" top="0.75" bottom="0.75" header="0.3" footer="0.3"/>
  <pageSetup paperSize="9" scale="50" firstPageNumber="0" fitToHeight="0" orientation="portrait" useFirstPageNumber="1" r:id="rId1"/>
  <headerFooter>
    <oddHeader>&amp;C&amp;"Times New Roman,Normal"&amp;12&amp;A</oddHeader>
    <oddFooter>&amp;C&amp;"Times New Roman,Normal"&amp;12Página &amp;P</oddFooter>
  </headerFooter>
  <rowBreaks count="4" manualBreakCount="4">
    <brk id="42" max="16383" man="1"/>
    <brk id="79" max="16383" man="1"/>
    <brk id="114" max="16383" man="1"/>
    <brk id="148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2:N144"/>
  <sheetViews>
    <sheetView view="pageBreakPreview" topLeftCell="A118" zoomScale="60" zoomScaleNormal="90" workbookViewId="0">
      <selection activeCell="E81" sqref="E81"/>
    </sheetView>
  </sheetViews>
  <sheetFormatPr defaultRowHeight="15"/>
  <cols>
    <col min="1" max="1" width="3" style="725" customWidth="1"/>
    <col min="2" max="2" width="14" style="725" customWidth="1"/>
    <col min="3" max="3" width="11.7109375" style="725" customWidth="1"/>
    <col min="4" max="4" width="9.140625" style="725"/>
    <col min="5" max="5" width="71" style="725" customWidth="1"/>
    <col min="6" max="6" width="9.140625" style="725"/>
    <col min="7" max="7" width="12.42578125" style="725" customWidth="1"/>
    <col min="8" max="8" width="17.7109375" style="725" customWidth="1"/>
    <col min="9" max="9" width="25.7109375" style="725" customWidth="1"/>
    <col min="10" max="10" width="2.140625" style="725" customWidth="1"/>
    <col min="11" max="11" width="19.7109375" style="725" bestFit="1" customWidth="1"/>
    <col min="12" max="12" width="15" style="725" bestFit="1" customWidth="1"/>
    <col min="13" max="16384" width="9.140625" style="725"/>
  </cols>
  <sheetData>
    <row r="2" spans="2:14" ht="12.75" customHeight="1" thickBot="1"/>
    <row r="3" spans="2:14" ht="18.75" customHeight="1">
      <c r="B3" s="995"/>
      <c r="C3" s="996"/>
      <c r="D3" s="996"/>
      <c r="E3" s="996"/>
      <c r="F3" s="996"/>
      <c r="G3" s="996"/>
      <c r="H3" s="996"/>
      <c r="I3" s="997"/>
      <c r="K3" s="816"/>
      <c r="L3" s="816"/>
      <c r="M3" s="592"/>
      <c r="N3" s="592"/>
    </row>
    <row r="4" spans="2:14" ht="18.75" customHeight="1">
      <c r="B4" s="998"/>
      <c r="C4" s="999"/>
      <c r="D4" s="999"/>
      <c r="E4" s="999"/>
      <c r="F4" s="999"/>
      <c r="G4" s="999"/>
      <c r="H4" s="999"/>
      <c r="I4" s="1000"/>
      <c r="K4" s="816"/>
      <c r="L4" s="816"/>
      <c r="M4" s="592"/>
      <c r="N4" s="592"/>
    </row>
    <row r="5" spans="2:14" ht="18.75" customHeight="1">
      <c r="B5" s="998"/>
      <c r="C5" s="999"/>
      <c r="D5" s="999"/>
      <c r="E5" s="999"/>
      <c r="F5" s="999"/>
      <c r="G5" s="999"/>
      <c r="H5" s="999"/>
      <c r="I5" s="1000"/>
      <c r="K5" s="816"/>
      <c r="L5" s="816"/>
      <c r="M5" s="592"/>
      <c r="N5" s="592"/>
    </row>
    <row r="6" spans="2:14" ht="18.75" customHeight="1">
      <c r="B6" s="998"/>
      <c r="C6" s="999"/>
      <c r="D6" s="999"/>
      <c r="E6" s="999"/>
      <c r="F6" s="999"/>
      <c r="G6" s="999"/>
      <c r="H6" s="999"/>
      <c r="I6" s="1000"/>
      <c r="K6" s="816"/>
      <c r="L6" s="816"/>
      <c r="M6" s="592"/>
      <c r="N6" s="592"/>
    </row>
    <row r="7" spans="2:14" ht="18.75" customHeight="1">
      <c r="B7" s="998"/>
      <c r="C7" s="999"/>
      <c r="D7" s="999"/>
      <c r="E7" s="999"/>
      <c r="F7" s="999"/>
      <c r="G7" s="999"/>
      <c r="H7" s="999"/>
      <c r="I7" s="1000"/>
      <c r="K7" s="816"/>
      <c r="L7" s="816"/>
      <c r="M7" s="592"/>
      <c r="N7" s="592"/>
    </row>
    <row r="8" spans="2:14" ht="21" customHeight="1">
      <c r="B8" s="998"/>
      <c r="C8" s="999"/>
      <c r="D8" s="999"/>
      <c r="E8" s="999"/>
      <c r="F8" s="999"/>
      <c r="G8" s="999"/>
      <c r="H8" s="999"/>
      <c r="I8" s="1000"/>
      <c r="K8" s="816"/>
      <c r="L8" s="816"/>
      <c r="M8" s="592"/>
      <c r="N8" s="592"/>
    </row>
    <row r="9" spans="2:14" ht="0.75" customHeight="1">
      <c r="B9" s="1001"/>
      <c r="C9" s="1002"/>
      <c r="D9" s="1002"/>
      <c r="E9" s="1002"/>
      <c r="F9" s="1002"/>
      <c r="G9" s="1002"/>
      <c r="H9" s="1002"/>
      <c r="I9" s="1003"/>
      <c r="K9" s="816"/>
      <c r="L9" s="816"/>
      <c r="M9" s="592"/>
      <c r="N9" s="592"/>
    </row>
    <row r="10" spans="2:14" ht="18.75" customHeight="1">
      <c r="B10" s="989" t="s">
        <v>0</v>
      </c>
      <c r="C10" s="990"/>
      <c r="D10" s="990"/>
      <c r="E10" s="990"/>
      <c r="F10" s="990"/>
      <c r="G10" s="990"/>
      <c r="H10" s="990"/>
      <c r="I10" s="991"/>
      <c r="K10" s="816"/>
      <c r="L10" s="816"/>
      <c r="M10" s="592"/>
      <c r="N10" s="592"/>
    </row>
    <row r="11" spans="2:14" ht="16.5" customHeight="1">
      <c r="B11" s="992"/>
      <c r="C11" s="993"/>
      <c r="D11" s="993"/>
      <c r="E11" s="993"/>
      <c r="F11" s="993"/>
      <c r="G11" s="993"/>
      <c r="H11" s="993"/>
      <c r="I11" s="994"/>
      <c r="K11" s="816"/>
      <c r="L11" s="816"/>
      <c r="M11" s="592"/>
      <c r="N11" s="592"/>
    </row>
    <row r="12" spans="2:14" ht="18.75">
      <c r="B12" s="986"/>
      <c r="C12" s="987"/>
      <c r="D12" s="987"/>
      <c r="E12" s="987"/>
      <c r="F12" s="987"/>
      <c r="G12" s="987"/>
      <c r="H12" s="987"/>
      <c r="I12" s="988"/>
      <c r="K12" s="816"/>
      <c r="L12" s="816"/>
      <c r="M12" s="592"/>
      <c r="N12" s="592"/>
    </row>
    <row r="13" spans="2:14" ht="24" customHeight="1">
      <c r="B13" s="917" t="s">
        <v>643</v>
      </c>
      <c r="C13" s="1007" t="s">
        <v>678</v>
      </c>
      <c r="D13" s="1008"/>
      <c r="E13" s="1008"/>
      <c r="F13" s="1008"/>
      <c r="G13" s="1009"/>
      <c r="H13" s="918" t="s">
        <v>4</v>
      </c>
      <c r="I13" s="919" t="s">
        <v>679</v>
      </c>
      <c r="K13" s="816"/>
      <c r="L13" s="816"/>
      <c r="M13" s="592"/>
      <c r="N13" s="592"/>
    </row>
    <row r="14" spans="2:14" ht="24" customHeight="1">
      <c r="B14" s="596" t="s">
        <v>6</v>
      </c>
      <c r="C14" s="980" t="s">
        <v>728</v>
      </c>
      <c r="D14" s="981"/>
      <c r="E14" s="981"/>
      <c r="F14" s="981"/>
      <c r="G14" s="982"/>
      <c r="H14" s="817" t="s">
        <v>8</v>
      </c>
      <c r="I14" s="818">
        <v>44477</v>
      </c>
      <c r="K14" s="816"/>
      <c r="L14" s="816"/>
      <c r="M14" s="592"/>
      <c r="N14" s="592"/>
    </row>
    <row r="15" spans="2:14" ht="45" customHeight="1">
      <c r="B15" s="819" t="s">
        <v>9</v>
      </c>
      <c r="C15" s="1010" t="s">
        <v>647</v>
      </c>
      <c r="D15" s="1011"/>
      <c r="E15" s="1011"/>
      <c r="F15" s="1011"/>
      <c r="G15" s="1012"/>
      <c r="H15" s="820" t="s">
        <v>603</v>
      </c>
      <c r="I15" s="821">
        <v>0.3196</v>
      </c>
      <c r="K15" s="816"/>
      <c r="L15" s="816"/>
      <c r="M15" s="592"/>
      <c r="N15" s="592"/>
    </row>
    <row r="16" spans="2:14" ht="14.25" customHeight="1" thickBot="1">
      <c r="B16" s="983"/>
      <c r="C16" s="984"/>
      <c r="D16" s="984"/>
      <c r="E16" s="984"/>
      <c r="F16" s="984"/>
      <c r="G16" s="984"/>
      <c r="H16" s="984"/>
      <c r="I16" s="985"/>
      <c r="K16" s="816"/>
      <c r="L16" s="816"/>
      <c r="M16" s="592"/>
      <c r="N16" s="592"/>
    </row>
    <row r="17" spans="1:14" ht="21.75" thickBot="1">
      <c r="B17" s="1013" t="s">
        <v>13</v>
      </c>
      <c r="C17" s="1014"/>
      <c r="D17" s="1014"/>
      <c r="E17" s="1014"/>
      <c r="F17" s="1014"/>
      <c r="G17" s="1014"/>
      <c r="H17" s="1014"/>
      <c r="I17" s="1015"/>
      <c r="K17" s="816"/>
      <c r="L17" s="816"/>
      <c r="M17" s="592"/>
      <c r="N17" s="592"/>
    </row>
    <row r="18" spans="1:14">
      <c r="B18" s="1004"/>
      <c r="C18" s="1005"/>
      <c r="D18" s="1005"/>
      <c r="E18" s="1005"/>
      <c r="F18" s="1005"/>
      <c r="G18" s="1005"/>
      <c r="H18" s="1005"/>
      <c r="I18" s="1006"/>
    </row>
    <row r="19" spans="1:14" ht="31.5">
      <c r="A19" s="730"/>
      <c r="B19" s="731" t="s">
        <v>14</v>
      </c>
      <c r="C19" s="732" t="s">
        <v>15</v>
      </c>
      <c r="D19" s="732" t="s">
        <v>16</v>
      </c>
      <c r="E19" s="732"/>
      <c r="F19" s="732" t="s">
        <v>18</v>
      </c>
      <c r="G19" s="733" t="s">
        <v>19</v>
      </c>
      <c r="H19" s="732" t="s">
        <v>20</v>
      </c>
      <c r="I19" s="734" t="s">
        <v>21</v>
      </c>
      <c r="M19" s="606"/>
    </row>
    <row r="20" spans="1:14" ht="27.75" customHeight="1">
      <c r="B20" s="731">
        <v>1</v>
      </c>
      <c r="C20" s="732"/>
      <c r="D20" s="738"/>
      <c r="E20" s="739" t="s">
        <v>23</v>
      </c>
      <c r="F20" s="738"/>
      <c r="G20" s="740"/>
      <c r="H20" s="741"/>
      <c r="I20" s="742"/>
      <c r="K20" s="978" t="s">
        <v>22</v>
      </c>
      <c r="L20" s="979"/>
      <c r="M20" s="606"/>
    </row>
    <row r="21" spans="1:14" ht="27.75" customHeight="1">
      <c r="B21" s="731" t="s">
        <v>26</v>
      </c>
      <c r="C21" s="732"/>
      <c r="D21" s="738"/>
      <c r="E21" s="739" t="s">
        <v>27</v>
      </c>
      <c r="F21" s="738"/>
      <c r="G21" s="740"/>
      <c r="H21" s="741"/>
      <c r="I21" s="742"/>
      <c r="J21" s="743"/>
      <c r="K21" s="665" t="s">
        <v>24</v>
      </c>
      <c r="L21" s="665" t="s">
        <v>25</v>
      </c>
    </row>
    <row r="22" spans="1:14" ht="32.25" customHeight="1">
      <c r="B22" s="884" t="s">
        <v>28</v>
      </c>
      <c r="C22" s="745" t="s">
        <v>115</v>
      </c>
      <c r="D22" s="785">
        <v>10201</v>
      </c>
      <c r="E22" s="752" t="s">
        <v>33</v>
      </c>
      <c r="F22" s="748" t="s">
        <v>31</v>
      </c>
      <c r="G22" s="749">
        <f>QUANT.PARIS!$F$6</f>
        <v>1157.95</v>
      </c>
      <c r="H22" s="750">
        <f>L22</f>
        <v>27.38</v>
      </c>
      <c r="I22" s="751">
        <f>G22*H22</f>
        <v>31704.670999999998</v>
      </c>
      <c r="K22" s="822">
        <v>20.75</v>
      </c>
      <c r="L22" s="665">
        <f>ROUND(K22*(1+$I$15),2)</f>
        <v>27.38</v>
      </c>
    </row>
    <row r="23" spans="1:14" ht="32.25" customHeight="1">
      <c r="B23" s="884" t="s">
        <v>32</v>
      </c>
      <c r="C23" s="745" t="s">
        <v>115</v>
      </c>
      <c r="D23" s="785">
        <v>10403</v>
      </c>
      <c r="E23" s="754" t="s">
        <v>43</v>
      </c>
      <c r="F23" s="748" t="s">
        <v>44</v>
      </c>
      <c r="G23" s="749">
        <f>QUANT.PARIS!$F$7</f>
        <v>1</v>
      </c>
      <c r="H23" s="750">
        <f>L23</f>
        <v>55.62</v>
      </c>
      <c r="I23" s="751">
        <f>G23*H23</f>
        <v>55.62</v>
      </c>
      <c r="K23" s="822">
        <v>42.15</v>
      </c>
      <c r="L23" s="665">
        <f>ROUND(K23*(1+$I$15),2)</f>
        <v>55.62</v>
      </c>
    </row>
    <row r="24" spans="1:14" ht="32.25" customHeight="1">
      <c r="B24" s="884" t="s">
        <v>34</v>
      </c>
      <c r="C24" s="745" t="s">
        <v>115</v>
      </c>
      <c r="D24" s="785">
        <v>10209</v>
      </c>
      <c r="E24" s="754" t="s">
        <v>35</v>
      </c>
      <c r="F24" s="748" t="s">
        <v>36</v>
      </c>
      <c r="G24" s="749">
        <f>QUANT.PARIS!$F$8</f>
        <v>7.13</v>
      </c>
      <c r="H24" s="750">
        <f>L24</f>
        <v>63.2</v>
      </c>
      <c r="I24" s="751">
        <f>G24*H24</f>
        <v>450.61599999999999</v>
      </c>
      <c r="K24" s="822">
        <v>47.89</v>
      </c>
      <c r="L24" s="665">
        <f>ROUND(K24*(1+$I$15),2)</f>
        <v>63.2</v>
      </c>
    </row>
    <row r="25" spans="1:14" ht="32.25" customHeight="1">
      <c r="B25" s="884" t="s">
        <v>37</v>
      </c>
      <c r="C25" s="745" t="s">
        <v>115</v>
      </c>
      <c r="D25" s="763">
        <v>10216</v>
      </c>
      <c r="E25" s="823" t="s">
        <v>38</v>
      </c>
      <c r="F25" s="748" t="s">
        <v>39</v>
      </c>
      <c r="G25" s="749">
        <f>QUANT.PARIS!$F$9</f>
        <v>167.35</v>
      </c>
      <c r="H25" s="750">
        <f>L25</f>
        <v>10.53</v>
      </c>
      <c r="I25" s="751">
        <f>G25*H25</f>
        <v>1762.1954999999998</v>
      </c>
      <c r="K25" s="822">
        <v>7.98</v>
      </c>
      <c r="L25" s="665">
        <f>ROUND(K25*(1+$I$15),2)</f>
        <v>10.53</v>
      </c>
    </row>
    <row r="26" spans="1:14" ht="28.5" customHeight="1">
      <c r="B26" s="731">
        <v>2</v>
      </c>
      <c r="C26" s="732"/>
      <c r="D26" s="738"/>
      <c r="E26" s="739" t="s">
        <v>57</v>
      </c>
      <c r="F26" s="738"/>
      <c r="G26" s="740"/>
      <c r="H26" s="741"/>
      <c r="I26" s="742"/>
      <c r="K26" s="822"/>
      <c r="L26" s="665"/>
    </row>
    <row r="27" spans="1:14" ht="28.5" customHeight="1">
      <c r="B27" s="731" t="s">
        <v>58</v>
      </c>
      <c r="C27" s="732"/>
      <c r="D27" s="738"/>
      <c r="E27" s="739" t="s">
        <v>59</v>
      </c>
      <c r="F27" s="738"/>
      <c r="G27" s="740"/>
      <c r="H27" s="741"/>
      <c r="I27" s="742"/>
      <c r="K27" s="822"/>
      <c r="L27" s="665"/>
    </row>
    <row r="28" spans="1:14" ht="32.25" customHeight="1">
      <c r="B28" s="884" t="s">
        <v>60</v>
      </c>
      <c r="C28" s="745" t="s">
        <v>115</v>
      </c>
      <c r="D28" s="785">
        <v>20305</v>
      </c>
      <c r="E28" s="754" t="s">
        <v>61</v>
      </c>
      <c r="F28" s="748" t="s">
        <v>31</v>
      </c>
      <c r="G28" s="749">
        <f>QUANT.PARIS!$F$12</f>
        <v>8</v>
      </c>
      <c r="H28" s="750">
        <f>L28</f>
        <v>377.97</v>
      </c>
      <c r="I28" s="751">
        <f>G28*H28</f>
        <v>3023.76</v>
      </c>
      <c r="K28" s="822">
        <v>286.43</v>
      </c>
      <c r="L28" s="665">
        <f>ROUND(K28*(1+$I$15),2)</f>
        <v>377.97</v>
      </c>
    </row>
    <row r="29" spans="1:14" ht="84" customHeight="1">
      <c r="B29" s="884" t="s">
        <v>62</v>
      </c>
      <c r="C29" s="745" t="s">
        <v>115</v>
      </c>
      <c r="D29" s="785">
        <v>20352</v>
      </c>
      <c r="E29" s="754" t="s">
        <v>63</v>
      </c>
      <c r="F29" s="745" t="s">
        <v>64</v>
      </c>
      <c r="G29" s="749">
        <f>QUANT.PARIS!$F$13</f>
        <v>6</v>
      </c>
      <c r="H29" s="750">
        <f>L29</f>
        <v>1038.96</v>
      </c>
      <c r="I29" s="751">
        <f>G29*H29</f>
        <v>6233.76</v>
      </c>
      <c r="K29" s="822">
        <v>787.33</v>
      </c>
      <c r="L29" s="665">
        <f>ROUND(K29*(1+$I$15),2)</f>
        <v>1038.96</v>
      </c>
    </row>
    <row r="30" spans="1:14" ht="37.5" customHeight="1">
      <c r="B30" s="884" t="s">
        <v>65</v>
      </c>
      <c r="C30" s="745" t="s">
        <v>115</v>
      </c>
      <c r="D30" s="785">
        <v>20344</v>
      </c>
      <c r="E30" s="754" t="s">
        <v>66</v>
      </c>
      <c r="F30" s="745" t="s">
        <v>44</v>
      </c>
      <c r="G30" s="749">
        <f>QUANT.PARIS!$F$14</f>
        <v>1</v>
      </c>
      <c r="H30" s="750">
        <f>L30</f>
        <v>1366.67</v>
      </c>
      <c r="I30" s="751">
        <f>G30*H30</f>
        <v>1366.67</v>
      </c>
      <c r="K30" s="822">
        <v>1035.67</v>
      </c>
      <c r="L30" s="665">
        <f>ROUND(K30*(1+$I$15),2)</f>
        <v>1366.67</v>
      </c>
    </row>
    <row r="31" spans="1:14" ht="65.25" customHeight="1">
      <c r="B31" s="884" t="s">
        <v>67</v>
      </c>
      <c r="C31" s="745" t="s">
        <v>115</v>
      </c>
      <c r="D31" s="785">
        <v>20350</v>
      </c>
      <c r="E31" s="755" t="s">
        <v>680</v>
      </c>
      <c r="F31" s="748" t="s">
        <v>39</v>
      </c>
      <c r="G31" s="756">
        <f>QUANT.PARIS!$F$15</f>
        <v>157.82</v>
      </c>
      <c r="H31" s="750">
        <f>L31</f>
        <v>236.82</v>
      </c>
      <c r="I31" s="751">
        <f>G31*H31</f>
        <v>37374.932399999998</v>
      </c>
      <c r="K31" s="822">
        <v>179.46</v>
      </c>
      <c r="L31" s="665">
        <f>ROUND(K31*(1+$I$15),2)</f>
        <v>236.82</v>
      </c>
    </row>
    <row r="32" spans="1:14" ht="75" customHeight="1">
      <c r="A32" s="737"/>
      <c r="B32" s="731" t="s">
        <v>69</v>
      </c>
      <c r="C32" s="732"/>
      <c r="D32" s="738"/>
      <c r="E32" s="739" t="s">
        <v>681</v>
      </c>
      <c r="F32" s="738"/>
      <c r="G32" s="740"/>
      <c r="H32" s="741"/>
      <c r="I32" s="742"/>
      <c r="K32" s="822"/>
      <c r="L32" s="665"/>
    </row>
    <row r="33" spans="1:14" ht="65.25" customHeight="1">
      <c r="A33" s="737"/>
      <c r="B33" s="884" t="s">
        <v>71</v>
      </c>
      <c r="C33" s="745" t="s">
        <v>115</v>
      </c>
      <c r="D33" s="785">
        <v>20812</v>
      </c>
      <c r="E33" s="754" t="s">
        <v>547</v>
      </c>
      <c r="F33" s="748" t="s">
        <v>39</v>
      </c>
      <c r="G33" s="749">
        <f>QUANT.PARIS!$F$17</f>
        <v>6</v>
      </c>
      <c r="H33" s="750">
        <f t="shared" ref="H33:H34" si="0">L33</f>
        <v>38.82</v>
      </c>
      <c r="I33" s="751">
        <f t="shared" ref="I33:I34" si="1">G33*H33</f>
        <v>232.92000000000002</v>
      </c>
      <c r="K33" s="822">
        <v>29.42</v>
      </c>
      <c r="L33" s="665">
        <f>ROUND(K33*(1+$I$15),2)</f>
        <v>38.82</v>
      </c>
    </row>
    <row r="34" spans="1:14" ht="67.5" customHeight="1">
      <c r="A34" s="737"/>
      <c r="B34" s="884" t="s">
        <v>73</v>
      </c>
      <c r="C34" s="745" t="s">
        <v>115</v>
      </c>
      <c r="D34" s="785">
        <v>20713</v>
      </c>
      <c r="E34" s="754" t="s">
        <v>548</v>
      </c>
      <c r="F34" s="748" t="s">
        <v>39</v>
      </c>
      <c r="G34" s="749">
        <f>QUANT.PARIS!$F$18</f>
        <v>8</v>
      </c>
      <c r="H34" s="750">
        <f t="shared" si="0"/>
        <v>805.52</v>
      </c>
      <c r="I34" s="751">
        <f t="shared" si="1"/>
        <v>6444.16</v>
      </c>
      <c r="K34" s="822">
        <v>610.42999999999995</v>
      </c>
      <c r="L34" s="665">
        <f>ROUND(K34*(1+$I$15),2)</f>
        <v>805.52</v>
      </c>
    </row>
    <row r="35" spans="1:14" ht="28.5" customHeight="1">
      <c r="B35" s="731">
        <v>3</v>
      </c>
      <c r="C35" s="732"/>
      <c r="D35" s="738"/>
      <c r="E35" s="739" t="s">
        <v>75</v>
      </c>
      <c r="F35" s="738"/>
      <c r="G35" s="740"/>
      <c r="H35" s="741"/>
      <c r="I35" s="742"/>
      <c r="K35" s="822"/>
      <c r="L35" s="665"/>
    </row>
    <row r="36" spans="1:14" ht="28.5" customHeight="1">
      <c r="B36" s="731" t="s">
        <v>76</v>
      </c>
      <c r="C36" s="732"/>
      <c r="D36" s="738"/>
      <c r="E36" s="739" t="s">
        <v>77</v>
      </c>
      <c r="F36" s="738"/>
      <c r="G36" s="740"/>
      <c r="H36" s="741"/>
      <c r="I36" s="742"/>
      <c r="K36" s="822"/>
      <c r="L36" s="665"/>
    </row>
    <row r="37" spans="1:14" ht="37.5" customHeight="1">
      <c r="A37" s="737"/>
      <c r="B37" s="884" t="s">
        <v>78</v>
      </c>
      <c r="C37" s="745" t="s">
        <v>115</v>
      </c>
      <c r="D37" s="785">
        <v>30101</v>
      </c>
      <c r="E37" s="754" t="s">
        <v>79</v>
      </c>
      <c r="F37" s="748" t="s">
        <v>36</v>
      </c>
      <c r="G37" s="749">
        <f>QUANT.PARIS!$F$21</f>
        <v>4.37</v>
      </c>
      <c r="H37" s="750">
        <f>L37</f>
        <v>60.25</v>
      </c>
      <c r="I37" s="751">
        <f>G37*H37</f>
        <v>263.29250000000002</v>
      </c>
      <c r="K37" s="822">
        <v>45.66</v>
      </c>
      <c r="L37" s="665">
        <f>ROUND(K37*(1+$I$15),2)</f>
        <v>60.25</v>
      </c>
      <c r="N37" s="759"/>
    </row>
    <row r="38" spans="1:14" ht="31.5" customHeight="1">
      <c r="B38" s="884" t="s">
        <v>80</v>
      </c>
      <c r="C38" s="745" t="s">
        <v>115</v>
      </c>
      <c r="D38" s="763">
        <v>30103</v>
      </c>
      <c r="E38" s="823" t="s">
        <v>81</v>
      </c>
      <c r="F38" s="748" t="s">
        <v>36</v>
      </c>
      <c r="G38" s="749">
        <f>QUANT.PARIS!$F$22</f>
        <v>61.32</v>
      </c>
      <c r="H38" s="750">
        <f t="shared" ref="H38:H40" si="2">L38</f>
        <v>13.02</v>
      </c>
      <c r="I38" s="751">
        <f t="shared" ref="I38:I40" si="3">G38*H38</f>
        <v>798.38639999999998</v>
      </c>
      <c r="K38" s="822">
        <v>9.8699999999999992</v>
      </c>
      <c r="L38" s="665">
        <f t="shared" ref="L38:L40" si="4">ROUND(K38*(1+$I$15),2)</f>
        <v>13.02</v>
      </c>
    </row>
    <row r="39" spans="1:14" ht="31.5" customHeight="1">
      <c r="A39" s="737"/>
      <c r="B39" s="884" t="s">
        <v>82</v>
      </c>
      <c r="C39" s="745" t="s">
        <v>115</v>
      </c>
      <c r="D39" s="785">
        <v>30119</v>
      </c>
      <c r="E39" s="754" t="s">
        <v>83</v>
      </c>
      <c r="F39" s="748" t="s">
        <v>31</v>
      </c>
      <c r="G39" s="749">
        <f>QUANT.PARIS!$F$23</f>
        <v>11.01</v>
      </c>
      <c r="H39" s="750">
        <f t="shared" si="2"/>
        <v>31.53</v>
      </c>
      <c r="I39" s="751">
        <f t="shared" si="3"/>
        <v>347.14530000000002</v>
      </c>
      <c r="K39" s="822">
        <v>23.89</v>
      </c>
      <c r="L39" s="665">
        <f t="shared" si="4"/>
        <v>31.53</v>
      </c>
    </row>
    <row r="40" spans="1:14" ht="31.5" customHeight="1">
      <c r="A40" s="737"/>
      <c r="B40" s="884" t="s">
        <v>682</v>
      </c>
      <c r="C40" s="745" t="s">
        <v>115</v>
      </c>
      <c r="D40" s="785">
        <v>30201</v>
      </c>
      <c r="E40" s="754" t="s">
        <v>87</v>
      </c>
      <c r="F40" s="748" t="s">
        <v>36</v>
      </c>
      <c r="G40" s="749">
        <f>QUANT.PARIS!$F$24</f>
        <v>1.93</v>
      </c>
      <c r="H40" s="750">
        <f t="shared" si="2"/>
        <v>64.900000000000006</v>
      </c>
      <c r="I40" s="751">
        <f t="shared" si="3"/>
        <v>125.25700000000001</v>
      </c>
      <c r="K40" s="822">
        <v>49.18</v>
      </c>
      <c r="L40" s="665">
        <f t="shared" si="4"/>
        <v>64.900000000000006</v>
      </c>
    </row>
    <row r="41" spans="1:14" ht="27.75" customHeight="1">
      <c r="B41" s="731" t="s">
        <v>84</v>
      </c>
      <c r="C41" s="732"/>
      <c r="D41" s="738"/>
      <c r="E41" s="739" t="s">
        <v>91</v>
      </c>
      <c r="F41" s="738"/>
      <c r="G41" s="740"/>
      <c r="H41" s="741"/>
      <c r="I41" s="742"/>
      <c r="K41" s="822"/>
      <c r="L41" s="665"/>
    </row>
    <row r="42" spans="1:14" ht="66.75" customHeight="1">
      <c r="B42" s="884" t="s">
        <v>86</v>
      </c>
      <c r="C42" s="763" t="s">
        <v>115</v>
      </c>
      <c r="D42" s="785">
        <v>30304</v>
      </c>
      <c r="E42" s="781" t="s">
        <v>93</v>
      </c>
      <c r="F42" s="787" t="s">
        <v>36</v>
      </c>
      <c r="G42" s="749">
        <f>QUANT.PARIS!$F$26</f>
        <v>137.99</v>
      </c>
      <c r="H42" s="788">
        <f>L42</f>
        <v>64.459999999999994</v>
      </c>
      <c r="I42" s="789">
        <f>G42*H42</f>
        <v>8894.8353999999999</v>
      </c>
      <c r="K42" s="822">
        <v>48.85</v>
      </c>
      <c r="L42" s="665">
        <f>ROUND(K42*(1+$I$15),2)</f>
        <v>64.459999999999994</v>
      </c>
    </row>
    <row r="43" spans="1:14" ht="28.5" customHeight="1">
      <c r="A43" s="737"/>
      <c r="B43" s="731">
        <v>4</v>
      </c>
      <c r="C43" s="732"/>
      <c r="D43" s="738"/>
      <c r="E43" s="739" t="s">
        <v>94</v>
      </c>
      <c r="F43" s="738"/>
      <c r="G43" s="740"/>
      <c r="H43" s="738"/>
      <c r="I43" s="856"/>
      <c r="K43" s="822"/>
      <c r="L43" s="665"/>
    </row>
    <row r="44" spans="1:14" ht="35.25" customHeight="1">
      <c r="A44" s="737"/>
      <c r="B44" s="731" t="s">
        <v>95</v>
      </c>
      <c r="C44" s="732"/>
      <c r="D44" s="738"/>
      <c r="E44" s="739" t="s">
        <v>96</v>
      </c>
      <c r="F44" s="738"/>
      <c r="G44" s="740"/>
      <c r="H44" s="738"/>
      <c r="I44" s="856"/>
      <c r="K44" s="822"/>
      <c r="L44" s="665"/>
    </row>
    <row r="45" spans="1:14" ht="65.25" customHeight="1">
      <c r="B45" s="784" t="s">
        <v>97</v>
      </c>
      <c r="C45" s="763" t="s">
        <v>115</v>
      </c>
      <c r="D45" s="785">
        <v>50601</v>
      </c>
      <c r="E45" s="754" t="s">
        <v>98</v>
      </c>
      <c r="F45" s="748" t="s">
        <v>31</v>
      </c>
      <c r="G45" s="749">
        <f>QUANT.PARIS!$F$43</f>
        <v>28.54</v>
      </c>
      <c r="H45" s="788">
        <f t="shared" ref="H45" si="5">L45</f>
        <v>71.36</v>
      </c>
      <c r="I45" s="789">
        <f t="shared" ref="I45" si="6">G45*H45</f>
        <v>2036.6143999999999</v>
      </c>
      <c r="K45" s="822">
        <v>54.08</v>
      </c>
      <c r="L45" s="665">
        <f t="shared" ref="L45" si="7">ROUND(K45*(1+$I$15),2)</f>
        <v>71.36</v>
      </c>
    </row>
    <row r="46" spans="1:14" ht="28.5" customHeight="1">
      <c r="A46" s="737"/>
      <c r="B46" s="731">
        <v>5</v>
      </c>
      <c r="C46" s="732"/>
      <c r="D46" s="738"/>
      <c r="E46" s="739" t="s">
        <v>99</v>
      </c>
      <c r="F46" s="738"/>
      <c r="G46" s="740"/>
      <c r="H46" s="738"/>
      <c r="I46" s="856"/>
      <c r="K46" s="822"/>
      <c r="L46" s="665"/>
    </row>
    <row r="47" spans="1:14" ht="28.5" customHeight="1">
      <c r="A47" s="737"/>
      <c r="B47" s="731" t="s">
        <v>100</v>
      </c>
      <c r="C47" s="732"/>
      <c r="D47" s="738"/>
      <c r="E47" s="739" t="s">
        <v>101</v>
      </c>
      <c r="F47" s="738"/>
      <c r="G47" s="740"/>
      <c r="H47" s="738"/>
      <c r="I47" s="856"/>
      <c r="K47" s="822"/>
      <c r="L47" s="665"/>
    </row>
    <row r="48" spans="1:14" ht="37.5" customHeight="1">
      <c r="B48" s="884" t="s">
        <v>102</v>
      </c>
      <c r="C48" s="763" t="s">
        <v>115</v>
      </c>
      <c r="D48" s="785">
        <v>120101</v>
      </c>
      <c r="E48" s="781" t="s">
        <v>103</v>
      </c>
      <c r="F48" s="748" t="s">
        <v>31</v>
      </c>
      <c r="G48" s="749">
        <f>QUANT.PARIS!$F$46</f>
        <v>57.94</v>
      </c>
      <c r="H48" s="788">
        <f t="shared" ref="H48:H49" si="8">L48</f>
        <v>7.35</v>
      </c>
      <c r="I48" s="789">
        <f t="shared" ref="I48:I49" si="9">G48*H48</f>
        <v>425.85899999999998</v>
      </c>
      <c r="K48" s="822">
        <v>5.57</v>
      </c>
      <c r="L48" s="665">
        <f t="shared" ref="L48:L49" si="10">ROUND(K48*(1+$I$15),2)</f>
        <v>7.35</v>
      </c>
    </row>
    <row r="49" spans="1:12" ht="52.5" customHeight="1">
      <c r="B49" s="884" t="s">
        <v>104</v>
      </c>
      <c r="C49" s="763" t="s">
        <v>115</v>
      </c>
      <c r="D49" s="785">
        <v>120301</v>
      </c>
      <c r="E49" s="781" t="s">
        <v>105</v>
      </c>
      <c r="F49" s="748" t="s">
        <v>31</v>
      </c>
      <c r="G49" s="749">
        <f>QUANT.PARIS!$F$47</f>
        <v>57.94</v>
      </c>
      <c r="H49" s="788">
        <f t="shared" si="8"/>
        <v>36.119999999999997</v>
      </c>
      <c r="I49" s="789">
        <f t="shared" si="9"/>
        <v>2092.7927999999997</v>
      </c>
      <c r="K49" s="822">
        <v>27.37</v>
      </c>
      <c r="L49" s="665">
        <f t="shared" si="10"/>
        <v>36.119999999999997</v>
      </c>
    </row>
    <row r="50" spans="1:12" ht="27.75" customHeight="1">
      <c r="A50" s="737"/>
      <c r="B50" s="731" t="s">
        <v>106</v>
      </c>
      <c r="C50" s="732"/>
      <c r="D50" s="738"/>
      <c r="E50" s="739" t="s">
        <v>107</v>
      </c>
      <c r="F50" s="738"/>
      <c r="G50" s="740"/>
      <c r="H50" s="738"/>
      <c r="I50" s="856"/>
      <c r="K50" s="822"/>
      <c r="L50" s="665"/>
    </row>
    <row r="51" spans="1:12" ht="66" customHeight="1">
      <c r="B51" s="884" t="s">
        <v>108</v>
      </c>
      <c r="C51" s="745" t="s">
        <v>109</v>
      </c>
      <c r="D51" s="763"/>
      <c r="E51" s="754" t="s">
        <v>686</v>
      </c>
      <c r="F51" s="748" t="s">
        <v>31</v>
      </c>
      <c r="G51" s="749">
        <f>QUANT.PARIS!$F$49</f>
        <v>31.4</v>
      </c>
      <c r="H51" s="788">
        <f t="shared" ref="H51" si="11">L51</f>
        <v>147.31</v>
      </c>
      <c r="I51" s="751">
        <f t="shared" ref="I51" si="12">G51*H51</f>
        <v>4625.5339999999997</v>
      </c>
      <c r="K51" s="916">
        <v>111.63</v>
      </c>
      <c r="L51" s="665">
        <f t="shared" ref="L51" si="13">ROUND(K51*(1+$I$15),2)</f>
        <v>147.31</v>
      </c>
    </row>
    <row r="52" spans="1:12" ht="28.5" customHeight="1">
      <c r="A52" s="737"/>
      <c r="B52" s="731">
        <v>6</v>
      </c>
      <c r="C52" s="732"/>
      <c r="D52" s="738"/>
      <c r="E52" s="739" t="s">
        <v>111</v>
      </c>
      <c r="F52" s="738"/>
      <c r="G52" s="740"/>
      <c r="H52" s="738"/>
      <c r="I52" s="856"/>
      <c r="K52" s="822"/>
      <c r="L52" s="665"/>
    </row>
    <row r="53" spans="1:12" ht="51.75" customHeight="1">
      <c r="A53" s="737"/>
      <c r="B53" s="731" t="s">
        <v>112</v>
      </c>
      <c r="C53" s="732"/>
      <c r="D53" s="738"/>
      <c r="E53" s="739" t="s">
        <v>113</v>
      </c>
      <c r="F53" s="738"/>
      <c r="G53" s="740"/>
      <c r="H53" s="738"/>
      <c r="I53" s="856"/>
      <c r="K53" s="822"/>
      <c r="L53" s="665"/>
    </row>
    <row r="54" spans="1:12" ht="37.5" customHeight="1">
      <c r="B54" s="884" t="s">
        <v>114</v>
      </c>
      <c r="C54" s="763" t="s">
        <v>115</v>
      </c>
      <c r="D54" s="785">
        <v>100203</v>
      </c>
      <c r="E54" s="781" t="s">
        <v>116</v>
      </c>
      <c r="F54" s="748" t="s">
        <v>31</v>
      </c>
      <c r="G54" s="749">
        <f>QUANT.PARIS!$F$52</f>
        <v>57.94</v>
      </c>
      <c r="H54" s="788">
        <f t="shared" ref="H54" si="14">L54</f>
        <v>55.08</v>
      </c>
      <c r="I54" s="789">
        <f t="shared" ref="I54" si="15">G54*H54</f>
        <v>3191.3352</v>
      </c>
      <c r="K54" s="822">
        <v>41.74</v>
      </c>
      <c r="L54" s="665">
        <f t="shared" ref="L54" si="16">ROUND(K54*(1+$I$15),2)</f>
        <v>55.08</v>
      </c>
    </row>
    <row r="55" spans="1:12" ht="28.5" customHeight="1">
      <c r="A55" s="737"/>
      <c r="B55" s="731">
        <v>7</v>
      </c>
      <c r="C55" s="732"/>
      <c r="D55" s="738"/>
      <c r="E55" s="739" t="s">
        <v>117</v>
      </c>
      <c r="F55" s="738"/>
      <c r="G55" s="740"/>
      <c r="H55" s="741"/>
      <c r="I55" s="742"/>
      <c r="K55" s="822"/>
      <c r="L55" s="665"/>
    </row>
    <row r="56" spans="1:12" ht="28.5" customHeight="1">
      <c r="A56" s="737"/>
      <c r="B56" s="731" t="s">
        <v>118</v>
      </c>
      <c r="C56" s="732"/>
      <c r="D56" s="738"/>
      <c r="E56" s="739" t="s">
        <v>119</v>
      </c>
      <c r="F56" s="738"/>
      <c r="G56" s="740"/>
      <c r="H56" s="741"/>
      <c r="I56" s="742"/>
      <c r="K56" s="822"/>
      <c r="L56" s="665"/>
    </row>
    <row r="57" spans="1:12" ht="32.25" customHeight="1">
      <c r="B57" s="884" t="s">
        <v>120</v>
      </c>
      <c r="C57" s="745" t="s">
        <v>115</v>
      </c>
      <c r="D57" s="745">
        <v>130112</v>
      </c>
      <c r="E57" s="754" t="s">
        <v>121</v>
      </c>
      <c r="F57" s="748" t="s">
        <v>31</v>
      </c>
      <c r="G57" s="749">
        <f>QUANT.PARIS!$F$29</f>
        <v>647.13</v>
      </c>
      <c r="H57" s="750">
        <f>L57</f>
        <v>51.53</v>
      </c>
      <c r="I57" s="751">
        <f>G57*H57</f>
        <v>33346.608899999999</v>
      </c>
      <c r="K57" s="822">
        <v>39.049999999999997</v>
      </c>
      <c r="L57" s="665">
        <f>ROUND(K57*(1+$I$15),2)</f>
        <v>51.53</v>
      </c>
    </row>
    <row r="58" spans="1:12" ht="37.5" customHeight="1">
      <c r="B58" s="884" t="s">
        <v>122</v>
      </c>
      <c r="C58" s="745" t="s">
        <v>115</v>
      </c>
      <c r="D58" s="785">
        <v>130103</v>
      </c>
      <c r="E58" s="754" t="s">
        <v>123</v>
      </c>
      <c r="F58" s="748" t="s">
        <v>31</v>
      </c>
      <c r="G58" s="749">
        <f>QUANT.PARIS!$F$30</f>
        <v>294.85000000000002</v>
      </c>
      <c r="H58" s="750">
        <f>L58</f>
        <v>25.31</v>
      </c>
      <c r="I58" s="751">
        <f>G58*H58</f>
        <v>7462.6535000000003</v>
      </c>
      <c r="K58" s="822">
        <v>19.18</v>
      </c>
      <c r="L58" s="665">
        <f>ROUND(K58*(1+$I$15),2)</f>
        <v>25.31</v>
      </c>
    </row>
    <row r="59" spans="1:12" ht="37.5" customHeight="1">
      <c r="B59" s="884" t="s">
        <v>124</v>
      </c>
      <c r="C59" s="636" t="s">
        <v>125</v>
      </c>
      <c r="D59" s="824">
        <v>97087</v>
      </c>
      <c r="E59" s="754" t="s">
        <v>126</v>
      </c>
      <c r="F59" s="748" t="s">
        <v>31</v>
      </c>
      <c r="G59" s="749">
        <f>QUANT.PARIS!$F$31</f>
        <v>647.13</v>
      </c>
      <c r="H59" s="750">
        <f>L59</f>
        <v>2.61</v>
      </c>
      <c r="I59" s="751">
        <f>G59*H59</f>
        <v>1689.0092999999999</v>
      </c>
      <c r="K59" s="822">
        <v>1.98</v>
      </c>
      <c r="L59" s="665">
        <f>ROUND(K59*(1+$I$15),2)</f>
        <v>2.61</v>
      </c>
    </row>
    <row r="60" spans="1:12" ht="54" customHeight="1">
      <c r="B60" s="884" t="s">
        <v>127</v>
      </c>
      <c r="C60" s="636" t="s">
        <v>128</v>
      </c>
      <c r="D60" s="825">
        <v>3637</v>
      </c>
      <c r="E60" s="754" t="s">
        <v>129</v>
      </c>
      <c r="F60" s="748" t="s">
        <v>31</v>
      </c>
      <c r="G60" s="749">
        <f>QUANT.PARIS!$F$32</f>
        <v>647.13</v>
      </c>
      <c r="H60" s="750">
        <f>L60</f>
        <v>49.43</v>
      </c>
      <c r="I60" s="751">
        <f>G60*H60</f>
        <v>31987.635900000001</v>
      </c>
      <c r="K60" s="773">
        <v>37.46</v>
      </c>
      <c r="L60" s="665">
        <f>ROUND(K60*(1+$I$15),2)</f>
        <v>49.43</v>
      </c>
    </row>
    <row r="61" spans="1:12" ht="27.75" customHeight="1">
      <c r="A61" s="737"/>
      <c r="B61" s="731" t="s">
        <v>130</v>
      </c>
      <c r="C61" s="732"/>
      <c r="D61" s="738"/>
      <c r="E61" s="739" t="s">
        <v>107</v>
      </c>
      <c r="F61" s="738"/>
      <c r="G61" s="740"/>
      <c r="H61" s="741"/>
      <c r="I61" s="742"/>
      <c r="K61" s="822"/>
      <c r="L61" s="665"/>
    </row>
    <row r="62" spans="1:12" ht="54" customHeight="1">
      <c r="A62" s="737"/>
      <c r="B62" s="884" t="s">
        <v>131</v>
      </c>
      <c r="C62" s="745" t="s">
        <v>128</v>
      </c>
      <c r="D62" s="785">
        <v>7675</v>
      </c>
      <c r="E62" s="754" t="s">
        <v>134</v>
      </c>
      <c r="F62" s="748" t="s">
        <v>31</v>
      </c>
      <c r="G62" s="749">
        <f>QUANT.PARIS!$F$34</f>
        <v>140.35</v>
      </c>
      <c r="H62" s="750">
        <f t="shared" ref="H62:H65" si="17">L62</f>
        <v>256.83</v>
      </c>
      <c r="I62" s="751">
        <f t="shared" ref="I62:I65" si="18">G62*H62</f>
        <v>36046.090499999998</v>
      </c>
      <c r="K62" s="822">
        <v>194.63</v>
      </c>
      <c r="L62" s="665">
        <f>ROUND(K62*(1+$I$15),2)</f>
        <v>256.83</v>
      </c>
    </row>
    <row r="63" spans="1:12" ht="66" customHeight="1">
      <c r="B63" s="884" t="s">
        <v>133</v>
      </c>
      <c r="C63" s="745" t="s">
        <v>549</v>
      </c>
      <c r="D63" s="785"/>
      <c r="E63" s="754" t="s">
        <v>140</v>
      </c>
      <c r="F63" s="748" t="s">
        <v>31</v>
      </c>
      <c r="G63" s="749">
        <f>QUANT.PARIS!$F$35</f>
        <v>205.44</v>
      </c>
      <c r="H63" s="750">
        <f t="shared" si="17"/>
        <v>144.27000000000001</v>
      </c>
      <c r="I63" s="751">
        <f t="shared" si="18"/>
        <v>29638.828800000003</v>
      </c>
      <c r="K63" s="822">
        <f>[1]COMPOSIÇOES!F76</f>
        <v>109.32883000000001</v>
      </c>
      <c r="L63" s="665">
        <f>ROUND(K63*(1+$I$15),2)</f>
        <v>144.27000000000001</v>
      </c>
    </row>
    <row r="64" spans="1:12" ht="66" customHeight="1">
      <c r="B64" s="884" t="s">
        <v>135</v>
      </c>
      <c r="C64" s="745" t="s">
        <v>529</v>
      </c>
      <c r="D64" s="785"/>
      <c r="E64" s="754" t="s">
        <v>550</v>
      </c>
      <c r="F64" s="748" t="s">
        <v>31</v>
      </c>
      <c r="G64" s="749">
        <f>QUANT.PARIS!$F$36</f>
        <v>202.64</v>
      </c>
      <c r="H64" s="750">
        <f t="shared" si="17"/>
        <v>144.27000000000001</v>
      </c>
      <c r="I64" s="751">
        <f t="shared" si="18"/>
        <v>29234.872800000001</v>
      </c>
      <c r="K64" s="822">
        <f>[1]COMPOSIÇOES!F113</f>
        <v>109.32883000000001</v>
      </c>
      <c r="L64" s="665">
        <f>ROUND(K64*(1+$I$15),2)</f>
        <v>144.27000000000001</v>
      </c>
    </row>
    <row r="65" spans="2:13" ht="54.75" customHeight="1">
      <c r="B65" s="884" t="s">
        <v>138</v>
      </c>
      <c r="C65" s="745" t="s">
        <v>527</v>
      </c>
      <c r="D65" s="763"/>
      <c r="E65" s="754" t="s">
        <v>683</v>
      </c>
      <c r="F65" s="748" t="s">
        <v>31</v>
      </c>
      <c r="G65" s="749">
        <f>QUANT.PARIS!$F$37</f>
        <v>155.87</v>
      </c>
      <c r="H65" s="750">
        <f t="shared" si="17"/>
        <v>152.82</v>
      </c>
      <c r="I65" s="751">
        <f t="shared" si="18"/>
        <v>23820.053400000001</v>
      </c>
      <c r="K65" s="822">
        <f>[1]COMPOSIÇOES!F38</f>
        <v>115.81020000000001</v>
      </c>
      <c r="L65" s="665">
        <f>ROUND(K65*(1+$I$15),2)</f>
        <v>152.82</v>
      </c>
    </row>
    <row r="66" spans="2:13" ht="27.75" customHeight="1">
      <c r="B66" s="731" t="s">
        <v>147</v>
      </c>
      <c r="C66" s="732"/>
      <c r="D66" s="738"/>
      <c r="E66" s="739" t="s">
        <v>148</v>
      </c>
      <c r="F66" s="738"/>
      <c r="G66" s="740"/>
      <c r="H66" s="741"/>
      <c r="I66" s="742"/>
      <c r="K66" s="822"/>
      <c r="L66" s="665"/>
    </row>
    <row r="67" spans="2:13" ht="32.25" customHeight="1">
      <c r="B67" s="884" t="s">
        <v>149</v>
      </c>
      <c r="C67" s="745" t="s">
        <v>115</v>
      </c>
      <c r="D67" s="763">
        <v>130308</v>
      </c>
      <c r="E67" s="754" t="s">
        <v>150</v>
      </c>
      <c r="F67" s="748" t="s">
        <v>39</v>
      </c>
      <c r="G67" s="749">
        <f>QUANT.PARIS!$F$39</f>
        <v>236.83</v>
      </c>
      <c r="H67" s="750">
        <f>L67</f>
        <v>52.41</v>
      </c>
      <c r="I67" s="751">
        <f>G67*H67</f>
        <v>12412.2603</v>
      </c>
      <c r="K67" s="822">
        <v>39.72</v>
      </c>
      <c r="L67" s="665">
        <f>ROUND(K67*(1+$I$15),2)</f>
        <v>52.41</v>
      </c>
    </row>
    <row r="68" spans="2:13" ht="32.25" customHeight="1">
      <c r="B68" s="884" t="s">
        <v>152</v>
      </c>
      <c r="C68" s="745" t="s">
        <v>115</v>
      </c>
      <c r="D68" s="763">
        <v>130317</v>
      </c>
      <c r="E68" s="754" t="s">
        <v>153</v>
      </c>
      <c r="F68" s="748" t="s">
        <v>39</v>
      </c>
      <c r="G68" s="749">
        <f>QUANT.PARIS!$F$40</f>
        <v>78.5</v>
      </c>
      <c r="H68" s="750">
        <f t="shared" ref="H68" si="19">L68</f>
        <v>91.55</v>
      </c>
      <c r="I68" s="751">
        <f>G68*H68</f>
        <v>7186.6750000000002</v>
      </c>
      <c r="K68" s="822">
        <v>69.38</v>
      </c>
      <c r="L68" s="665">
        <f t="shared" ref="L68" si="20">ROUND(K68*(1+$I$15),2)</f>
        <v>91.55</v>
      </c>
    </row>
    <row r="69" spans="2:13" ht="27.75" customHeight="1">
      <c r="B69" s="731">
        <v>8</v>
      </c>
      <c r="C69" s="732"/>
      <c r="D69" s="738"/>
      <c r="E69" s="739" t="s">
        <v>156</v>
      </c>
      <c r="F69" s="738"/>
      <c r="G69" s="732"/>
      <c r="H69" s="732"/>
      <c r="I69" s="734"/>
      <c r="K69" s="822"/>
      <c r="L69" s="665"/>
    </row>
    <row r="70" spans="2:13" ht="27.75" customHeight="1">
      <c r="B70" s="731" t="s">
        <v>157</v>
      </c>
      <c r="C70" s="732"/>
      <c r="D70" s="738"/>
      <c r="E70" s="739" t="s">
        <v>158</v>
      </c>
      <c r="F70" s="738"/>
      <c r="G70" s="732"/>
      <c r="H70" s="732"/>
      <c r="I70" s="734"/>
      <c r="K70" s="822"/>
      <c r="L70" s="665"/>
    </row>
    <row r="71" spans="2:13" ht="63.75" customHeight="1">
      <c r="B71" s="884" t="s">
        <v>159</v>
      </c>
      <c r="C71" s="745" t="s">
        <v>115</v>
      </c>
      <c r="D71" s="785">
        <v>150614</v>
      </c>
      <c r="E71" s="754" t="s">
        <v>160</v>
      </c>
      <c r="F71" s="745" t="s">
        <v>44</v>
      </c>
      <c r="G71" s="749">
        <f>QUANT.PARIS!$F$55</f>
        <v>4</v>
      </c>
      <c r="H71" s="750">
        <f t="shared" ref="H71:H75" si="21">L71</f>
        <v>157.96</v>
      </c>
      <c r="I71" s="751">
        <f t="shared" ref="I71:I75" si="22">G71*H71</f>
        <v>631.84</v>
      </c>
      <c r="K71" s="822">
        <v>119.7</v>
      </c>
      <c r="L71" s="665">
        <f>ROUND(K71*(1+$I$15),2)</f>
        <v>157.96</v>
      </c>
    </row>
    <row r="72" spans="2:13" ht="32.25" customHeight="1">
      <c r="B72" s="884" t="s">
        <v>161</v>
      </c>
      <c r="C72" s="745" t="s">
        <v>115</v>
      </c>
      <c r="D72" s="785">
        <v>150628</v>
      </c>
      <c r="E72" s="754" t="s">
        <v>162</v>
      </c>
      <c r="F72" s="745" t="s">
        <v>44</v>
      </c>
      <c r="G72" s="749">
        <f>QUANT.PARIS!$F$56</f>
        <v>70</v>
      </c>
      <c r="H72" s="750">
        <f t="shared" si="21"/>
        <v>10.08</v>
      </c>
      <c r="I72" s="751">
        <f t="shared" si="22"/>
        <v>705.6</v>
      </c>
      <c r="K72" s="822">
        <v>7.64</v>
      </c>
      <c r="L72" s="665">
        <f t="shared" ref="L72:L78" si="23">ROUND(K72*(1+$I$15),2)</f>
        <v>10.08</v>
      </c>
    </row>
    <row r="73" spans="2:13" ht="27.75" customHeight="1">
      <c r="B73" s="731" t="s">
        <v>163</v>
      </c>
      <c r="C73" s="732"/>
      <c r="D73" s="738"/>
      <c r="E73" s="739" t="s">
        <v>164</v>
      </c>
      <c r="F73" s="738"/>
      <c r="G73" s="732"/>
      <c r="H73" s="732"/>
      <c r="I73" s="734"/>
      <c r="K73" s="822"/>
      <c r="L73" s="665"/>
    </row>
    <row r="74" spans="2:13" ht="32.25" customHeight="1">
      <c r="B74" s="884" t="s">
        <v>165</v>
      </c>
      <c r="C74" s="745" t="s">
        <v>115</v>
      </c>
      <c r="D74" s="785">
        <v>151133</v>
      </c>
      <c r="E74" s="754" t="s">
        <v>166</v>
      </c>
      <c r="F74" s="748" t="s">
        <v>39</v>
      </c>
      <c r="G74" s="763">
        <f>QUANT.PARIS!$F$58</f>
        <v>50</v>
      </c>
      <c r="H74" s="750">
        <f t="shared" si="21"/>
        <v>13.47</v>
      </c>
      <c r="I74" s="751">
        <f t="shared" si="22"/>
        <v>673.5</v>
      </c>
      <c r="K74" s="822">
        <v>10.210000000000001</v>
      </c>
      <c r="L74" s="665">
        <f t="shared" si="23"/>
        <v>13.47</v>
      </c>
    </row>
    <row r="75" spans="2:13" ht="51" customHeight="1">
      <c r="B75" s="884" t="s">
        <v>167</v>
      </c>
      <c r="C75" s="745" t="s">
        <v>125</v>
      </c>
      <c r="D75" s="785">
        <v>91850</v>
      </c>
      <c r="E75" s="754" t="s">
        <v>168</v>
      </c>
      <c r="F75" s="748" t="s">
        <v>39</v>
      </c>
      <c r="G75" s="749">
        <f>QUANT.PARIS!$F$59</f>
        <v>26</v>
      </c>
      <c r="H75" s="750">
        <f t="shared" si="21"/>
        <v>12.63</v>
      </c>
      <c r="I75" s="751">
        <f t="shared" si="22"/>
        <v>328.38</v>
      </c>
      <c r="K75" s="822">
        <v>9.57</v>
      </c>
      <c r="L75" s="665">
        <f t="shared" si="23"/>
        <v>12.63</v>
      </c>
    </row>
    <row r="76" spans="2:13" ht="27" customHeight="1">
      <c r="B76" s="766" t="s">
        <v>169</v>
      </c>
      <c r="C76" s="767"/>
      <c r="D76" s="768"/>
      <c r="E76" s="769" t="s">
        <v>170</v>
      </c>
      <c r="F76" s="768"/>
      <c r="G76" s="770"/>
      <c r="H76" s="771"/>
      <c r="I76" s="772"/>
      <c r="J76" s="826"/>
      <c r="K76" s="773"/>
      <c r="L76" s="773"/>
      <c r="M76" s="774"/>
    </row>
    <row r="77" spans="2:13" ht="37.5" customHeight="1">
      <c r="B77" s="775" t="s">
        <v>171</v>
      </c>
      <c r="C77" s="745" t="s">
        <v>115</v>
      </c>
      <c r="D77" s="746">
        <v>151301</v>
      </c>
      <c r="E77" s="754" t="s">
        <v>172</v>
      </c>
      <c r="F77" s="745" t="s">
        <v>44</v>
      </c>
      <c r="G77" s="776">
        <f>QUANT.PARIS!$F$61</f>
        <v>2</v>
      </c>
      <c r="H77" s="777">
        <f>L77</f>
        <v>25.07</v>
      </c>
      <c r="I77" s="778">
        <f>ROUND(G77*H77,2)</f>
        <v>50.14</v>
      </c>
      <c r="J77" s="826"/>
      <c r="K77" s="773">
        <v>19</v>
      </c>
      <c r="L77" s="773">
        <f t="shared" si="23"/>
        <v>25.07</v>
      </c>
      <c r="M77" s="774"/>
    </row>
    <row r="78" spans="2:13" ht="37.5" customHeight="1">
      <c r="B78" s="775" t="s">
        <v>173</v>
      </c>
      <c r="C78" s="745" t="s">
        <v>115</v>
      </c>
      <c r="D78" s="746">
        <v>151302</v>
      </c>
      <c r="E78" s="754" t="s">
        <v>174</v>
      </c>
      <c r="F78" s="745" t="s">
        <v>44</v>
      </c>
      <c r="G78" s="776">
        <f>QUANT.PARIS!$F$62</f>
        <v>2</v>
      </c>
      <c r="H78" s="777">
        <f>L78</f>
        <v>25.07</v>
      </c>
      <c r="I78" s="778">
        <f>ROUND(G78*H78,2)</f>
        <v>50.14</v>
      </c>
      <c r="J78" s="826"/>
      <c r="K78" s="773">
        <v>19</v>
      </c>
      <c r="L78" s="773">
        <f t="shared" si="23"/>
        <v>25.07</v>
      </c>
      <c r="M78" s="774"/>
    </row>
    <row r="79" spans="2:13" ht="28.5" customHeight="1">
      <c r="B79" s="731" t="s">
        <v>175</v>
      </c>
      <c r="C79" s="732"/>
      <c r="D79" s="738"/>
      <c r="E79" s="739" t="s">
        <v>176</v>
      </c>
      <c r="F79" s="738"/>
      <c r="G79" s="740"/>
      <c r="H79" s="741"/>
      <c r="I79" s="742"/>
      <c r="K79" s="822"/>
      <c r="L79" s="665"/>
    </row>
    <row r="80" spans="2:13" ht="37.5" customHeight="1">
      <c r="B80" s="884" t="s">
        <v>177</v>
      </c>
      <c r="C80" s="745" t="s">
        <v>115</v>
      </c>
      <c r="D80" s="785">
        <v>151402</v>
      </c>
      <c r="E80" s="754" t="s">
        <v>178</v>
      </c>
      <c r="F80" s="748" t="s">
        <v>39</v>
      </c>
      <c r="G80" s="749">
        <f>QUANT.PARIS!$F$64</f>
        <v>71</v>
      </c>
      <c r="H80" s="750">
        <f>L80</f>
        <v>8.8000000000000007</v>
      </c>
      <c r="I80" s="751">
        <f>G80*H80</f>
        <v>624.80000000000007</v>
      </c>
      <c r="K80" s="822">
        <v>6.67</v>
      </c>
      <c r="L80" s="665">
        <f>ROUND(K80*(1+$I$15),2)</f>
        <v>8.8000000000000007</v>
      </c>
    </row>
    <row r="81" spans="1:12" ht="37.5" customHeight="1">
      <c r="B81" s="884" t="s">
        <v>179</v>
      </c>
      <c r="C81" s="745" t="s">
        <v>115</v>
      </c>
      <c r="D81" s="785">
        <v>151403</v>
      </c>
      <c r="E81" s="754" t="s">
        <v>180</v>
      </c>
      <c r="F81" s="748" t="s">
        <v>39</v>
      </c>
      <c r="G81" s="749">
        <f>QUANT.PARIS!$F$65</f>
        <v>48</v>
      </c>
      <c r="H81" s="750">
        <f>L81</f>
        <v>11.74</v>
      </c>
      <c r="I81" s="751">
        <f>G81*H81</f>
        <v>563.52</v>
      </c>
      <c r="K81" s="822">
        <v>8.9</v>
      </c>
      <c r="L81" s="665">
        <f>ROUND(K81*(1+$I$15),2)</f>
        <v>11.74</v>
      </c>
    </row>
    <row r="82" spans="1:12" ht="27.75" customHeight="1">
      <c r="B82" s="731" t="s">
        <v>181</v>
      </c>
      <c r="C82" s="732"/>
      <c r="D82" s="738"/>
      <c r="E82" s="739" t="s">
        <v>182</v>
      </c>
      <c r="F82" s="738"/>
      <c r="G82" s="740"/>
      <c r="H82" s="741"/>
      <c r="I82" s="742"/>
      <c r="K82" s="822"/>
      <c r="L82" s="665"/>
    </row>
    <row r="83" spans="1:12" ht="54.75" customHeight="1">
      <c r="B83" s="884" t="s">
        <v>183</v>
      </c>
      <c r="C83" s="745" t="s">
        <v>115</v>
      </c>
      <c r="D83" s="746">
        <v>151817</v>
      </c>
      <c r="E83" s="755" t="s">
        <v>687</v>
      </c>
      <c r="F83" s="748" t="s">
        <v>44</v>
      </c>
      <c r="G83" s="749">
        <f>QUANT.PARIS!$F$67</f>
        <v>11</v>
      </c>
      <c r="H83" s="750">
        <f t="shared" ref="H83:H89" si="24">L83</f>
        <v>307.24</v>
      </c>
      <c r="I83" s="751">
        <f t="shared" ref="I83:I89" si="25">G83*H83</f>
        <v>3379.6400000000003</v>
      </c>
      <c r="K83" s="773">
        <v>232.83</v>
      </c>
      <c r="L83" s="665">
        <f t="shared" ref="L83:L89" si="26">ROUND(K83*(1+$I$15),2)</f>
        <v>307.24</v>
      </c>
    </row>
    <row r="84" spans="1:12" ht="28.5" customHeight="1">
      <c r="A84" s="737"/>
      <c r="B84" s="731">
        <v>9</v>
      </c>
      <c r="C84" s="732"/>
      <c r="D84" s="738"/>
      <c r="E84" s="739" t="s">
        <v>185</v>
      </c>
      <c r="F84" s="738"/>
      <c r="G84" s="740"/>
      <c r="H84" s="741"/>
      <c r="I84" s="742"/>
      <c r="K84" s="822"/>
      <c r="L84" s="665"/>
    </row>
    <row r="85" spans="1:12" ht="28.5" customHeight="1">
      <c r="A85" s="737"/>
      <c r="B85" s="731" t="s">
        <v>186</v>
      </c>
      <c r="C85" s="732"/>
      <c r="D85" s="738"/>
      <c r="E85" s="739" t="s">
        <v>187</v>
      </c>
      <c r="F85" s="738"/>
      <c r="G85" s="740"/>
      <c r="H85" s="741"/>
      <c r="I85" s="742"/>
      <c r="K85" s="822"/>
      <c r="L85" s="665"/>
    </row>
    <row r="86" spans="1:12" ht="65.25" customHeight="1">
      <c r="A86" s="737"/>
      <c r="B86" s="884" t="s">
        <v>188</v>
      </c>
      <c r="C86" s="745" t="s">
        <v>220</v>
      </c>
      <c r="D86" s="827"/>
      <c r="E86" s="883" t="s">
        <v>190</v>
      </c>
      <c r="F86" s="745" t="s">
        <v>44</v>
      </c>
      <c r="G86" s="749">
        <f>QUANT.PARIS!$F$70</f>
        <v>55</v>
      </c>
      <c r="H86" s="750">
        <f>L86</f>
        <v>136.71</v>
      </c>
      <c r="I86" s="751">
        <f t="shared" si="25"/>
        <v>7519.05</v>
      </c>
      <c r="K86" s="822">
        <f>[1]COMPOSIÇOES!F186</f>
        <v>103.601</v>
      </c>
      <c r="L86" s="665">
        <f t="shared" si="26"/>
        <v>136.71</v>
      </c>
    </row>
    <row r="87" spans="1:12" ht="37.5" customHeight="1">
      <c r="A87" s="737"/>
      <c r="B87" s="884" t="s">
        <v>191</v>
      </c>
      <c r="C87" s="745" t="s">
        <v>556</v>
      </c>
      <c r="D87" s="763"/>
      <c r="E87" s="883" t="s">
        <v>195</v>
      </c>
      <c r="F87" s="745" t="s">
        <v>44</v>
      </c>
      <c r="G87" s="749">
        <f>QUANT.PARIS!$F$71</f>
        <v>8</v>
      </c>
      <c r="H87" s="750">
        <f t="shared" si="24"/>
        <v>83.16</v>
      </c>
      <c r="I87" s="751">
        <f t="shared" si="25"/>
        <v>665.28</v>
      </c>
      <c r="K87" s="822">
        <f>[1]COMPOSIÇOES!F222</f>
        <v>63.021000000000001</v>
      </c>
      <c r="L87" s="665">
        <f t="shared" si="26"/>
        <v>83.16</v>
      </c>
    </row>
    <row r="88" spans="1:12" ht="32.25" customHeight="1">
      <c r="A88" s="737"/>
      <c r="B88" s="884" t="s">
        <v>193</v>
      </c>
      <c r="C88" s="745" t="s">
        <v>197</v>
      </c>
      <c r="D88" s="763">
        <v>170993</v>
      </c>
      <c r="E88" s="883" t="s">
        <v>198</v>
      </c>
      <c r="F88" s="745" t="s">
        <v>44</v>
      </c>
      <c r="G88" s="749">
        <f>QUANT.PARIS!$F$72</f>
        <v>4</v>
      </c>
      <c r="H88" s="750">
        <f t="shared" si="24"/>
        <v>290.18</v>
      </c>
      <c r="I88" s="751">
        <f t="shared" si="25"/>
        <v>1160.72</v>
      </c>
      <c r="K88" s="822">
        <v>219.9</v>
      </c>
      <c r="L88" s="665">
        <f t="shared" si="26"/>
        <v>290.18</v>
      </c>
    </row>
    <row r="89" spans="1:12" ht="37.5" customHeight="1">
      <c r="A89" s="737"/>
      <c r="B89" s="884" t="s">
        <v>196</v>
      </c>
      <c r="C89" s="745" t="s">
        <v>557</v>
      </c>
      <c r="D89" s="763"/>
      <c r="E89" s="883" t="s">
        <v>726</v>
      </c>
      <c r="F89" s="745" t="s">
        <v>44</v>
      </c>
      <c r="G89" s="749">
        <f>QUANT.PARIS!$F$73</f>
        <v>16</v>
      </c>
      <c r="H89" s="750">
        <f t="shared" si="24"/>
        <v>120.26</v>
      </c>
      <c r="I89" s="751">
        <f t="shared" si="25"/>
        <v>1924.16</v>
      </c>
      <c r="K89" s="822">
        <f>[1]COMPOSIÇOES!F258</f>
        <v>91.13300000000001</v>
      </c>
      <c r="L89" s="665">
        <f t="shared" si="26"/>
        <v>120.26</v>
      </c>
    </row>
    <row r="90" spans="1:12" ht="27" customHeight="1">
      <c r="B90" s="731">
        <v>10</v>
      </c>
      <c r="C90" s="732"/>
      <c r="D90" s="738"/>
      <c r="E90" s="739" t="s">
        <v>202</v>
      </c>
      <c r="F90" s="738"/>
      <c r="G90" s="740"/>
      <c r="H90" s="741"/>
      <c r="I90" s="742"/>
      <c r="K90" s="822"/>
      <c r="L90" s="665"/>
    </row>
    <row r="91" spans="1:12" ht="27" customHeight="1">
      <c r="A91" s="737"/>
      <c r="B91" s="731" t="s">
        <v>203</v>
      </c>
      <c r="C91" s="732"/>
      <c r="D91" s="738"/>
      <c r="E91" s="739" t="s">
        <v>237</v>
      </c>
      <c r="F91" s="738"/>
      <c r="G91" s="740"/>
      <c r="H91" s="741"/>
      <c r="I91" s="742"/>
      <c r="K91" s="822"/>
      <c r="L91" s="665"/>
    </row>
    <row r="92" spans="1:12" ht="32.25" customHeight="1">
      <c r="A92" s="737"/>
      <c r="B92" s="884" t="s">
        <v>205</v>
      </c>
      <c r="C92" s="745" t="s">
        <v>115</v>
      </c>
      <c r="D92" s="785">
        <v>200402</v>
      </c>
      <c r="E92" s="754" t="s">
        <v>239</v>
      </c>
      <c r="F92" s="748" t="s">
        <v>31</v>
      </c>
      <c r="G92" s="749">
        <f>QUANT.PARIS!$F$76</f>
        <v>1519.51</v>
      </c>
      <c r="H92" s="750">
        <f>L92</f>
        <v>1.29</v>
      </c>
      <c r="I92" s="751">
        <f>G92*H92</f>
        <v>1960.1679000000001</v>
      </c>
      <c r="K92" s="822">
        <v>0.98</v>
      </c>
      <c r="L92" s="665">
        <f>ROUND(K92*(1+$I$15),2)</f>
        <v>1.29</v>
      </c>
    </row>
    <row r="93" spans="1:12" ht="27.75" customHeight="1">
      <c r="A93" s="737"/>
      <c r="B93" s="731" t="s">
        <v>224</v>
      </c>
      <c r="C93" s="732"/>
      <c r="D93" s="738"/>
      <c r="E93" s="739" t="s">
        <v>204</v>
      </c>
      <c r="F93" s="738"/>
      <c r="G93" s="740"/>
      <c r="H93" s="740"/>
      <c r="I93" s="742"/>
      <c r="K93" s="822"/>
      <c r="L93" s="665"/>
    </row>
    <row r="94" spans="1:12" ht="32.25" customHeight="1">
      <c r="B94" s="884" t="s">
        <v>226</v>
      </c>
      <c r="C94" s="745" t="s">
        <v>115</v>
      </c>
      <c r="D94" s="745">
        <v>130112</v>
      </c>
      <c r="E94" s="754" t="s">
        <v>206</v>
      </c>
      <c r="F94" s="748" t="s">
        <v>31</v>
      </c>
      <c r="G94" s="749">
        <f>QUANT.PARIS!$F$78</f>
        <v>434.15</v>
      </c>
      <c r="H94" s="750">
        <f t="shared" ref="H94:H101" si="27">L94</f>
        <v>51.53</v>
      </c>
      <c r="I94" s="751">
        <f>G94*H94</f>
        <v>22371.749499999998</v>
      </c>
      <c r="K94" s="773">
        <v>39.049999999999997</v>
      </c>
      <c r="L94" s="665">
        <f t="shared" ref="L94:L101" si="28">ROUND(K94*(1+$I$15),2)</f>
        <v>51.53</v>
      </c>
    </row>
    <row r="95" spans="1:12" ht="37.5" customHeight="1">
      <c r="B95" s="884" t="s">
        <v>228</v>
      </c>
      <c r="C95" s="636" t="s">
        <v>125</v>
      </c>
      <c r="D95" s="824">
        <v>97087</v>
      </c>
      <c r="E95" s="754" t="s">
        <v>208</v>
      </c>
      <c r="F95" s="748" t="s">
        <v>31</v>
      </c>
      <c r="G95" s="749">
        <f>QUANT.PARIS!$F$79</f>
        <v>434.15</v>
      </c>
      <c r="H95" s="750">
        <f t="shared" si="27"/>
        <v>2.61</v>
      </c>
      <c r="I95" s="751">
        <f t="shared" ref="I95:I101" si="29">G95*H95</f>
        <v>1133.1315</v>
      </c>
      <c r="K95" s="822">
        <v>1.98</v>
      </c>
      <c r="L95" s="665">
        <f t="shared" si="28"/>
        <v>2.61</v>
      </c>
    </row>
    <row r="96" spans="1:12" ht="54" customHeight="1">
      <c r="B96" s="884" t="s">
        <v>230</v>
      </c>
      <c r="C96" s="636" t="s">
        <v>128</v>
      </c>
      <c r="D96" s="825">
        <v>3637</v>
      </c>
      <c r="E96" s="754" t="s">
        <v>210</v>
      </c>
      <c r="F96" s="748" t="s">
        <v>31</v>
      </c>
      <c r="G96" s="749">
        <f>QUANT.PARIS!$F$80</f>
        <v>434.15</v>
      </c>
      <c r="H96" s="750">
        <f t="shared" si="27"/>
        <v>49.43</v>
      </c>
      <c r="I96" s="751">
        <f t="shared" si="29"/>
        <v>21460.034499999998</v>
      </c>
      <c r="K96" s="822">
        <v>37.46</v>
      </c>
      <c r="L96" s="665">
        <f t="shared" si="28"/>
        <v>49.43</v>
      </c>
    </row>
    <row r="97" spans="1:12" ht="54.75" customHeight="1">
      <c r="B97" s="884" t="s">
        <v>232</v>
      </c>
      <c r="C97" s="745" t="s">
        <v>115</v>
      </c>
      <c r="D97" s="785">
        <v>200253</v>
      </c>
      <c r="E97" s="754" t="s">
        <v>572</v>
      </c>
      <c r="F97" s="748" t="s">
        <v>31</v>
      </c>
      <c r="G97" s="749">
        <f>QUANT.PARIS!$F$81</f>
        <v>44.51</v>
      </c>
      <c r="H97" s="750">
        <f t="shared" si="27"/>
        <v>98.88</v>
      </c>
      <c r="I97" s="751">
        <f t="shared" si="29"/>
        <v>4401.1487999999999</v>
      </c>
      <c r="K97" s="822">
        <v>74.930000000000007</v>
      </c>
      <c r="L97" s="665">
        <f t="shared" si="28"/>
        <v>98.88</v>
      </c>
    </row>
    <row r="98" spans="1:12" ht="66.75" customHeight="1">
      <c r="B98" s="884" t="s">
        <v>688</v>
      </c>
      <c r="C98" s="745" t="s">
        <v>115</v>
      </c>
      <c r="D98" s="785">
        <v>130230</v>
      </c>
      <c r="E98" s="754" t="s">
        <v>558</v>
      </c>
      <c r="F98" s="748" t="s">
        <v>31</v>
      </c>
      <c r="G98" s="749">
        <f>QUANT.PARIS!$F$82</f>
        <v>407.34</v>
      </c>
      <c r="H98" s="750">
        <f t="shared" si="27"/>
        <v>140.68</v>
      </c>
      <c r="I98" s="751">
        <f t="shared" si="29"/>
        <v>57304.591200000003</v>
      </c>
      <c r="K98" s="822">
        <v>106.61</v>
      </c>
      <c r="L98" s="665">
        <f t="shared" si="28"/>
        <v>140.68</v>
      </c>
    </row>
    <row r="99" spans="1:12" ht="32.25" customHeight="1">
      <c r="A99" s="737"/>
      <c r="B99" s="884" t="s">
        <v>689</v>
      </c>
      <c r="C99" s="745" t="s">
        <v>115</v>
      </c>
      <c r="D99" s="785">
        <v>190205</v>
      </c>
      <c r="E99" s="754" t="s">
        <v>541</v>
      </c>
      <c r="F99" s="748" t="s">
        <v>31</v>
      </c>
      <c r="G99" s="749">
        <f>QUANT.PARIS!$F$83</f>
        <v>41.84</v>
      </c>
      <c r="H99" s="750">
        <f t="shared" si="27"/>
        <v>12.27</v>
      </c>
      <c r="I99" s="751">
        <f t="shared" si="29"/>
        <v>513.3768</v>
      </c>
      <c r="K99" s="822">
        <v>9.3000000000000007</v>
      </c>
      <c r="L99" s="665">
        <f t="shared" si="28"/>
        <v>12.27</v>
      </c>
    </row>
    <row r="100" spans="1:12" ht="52.5" customHeight="1">
      <c r="A100" s="737"/>
      <c r="B100" s="884" t="s">
        <v>690</v>
      </c>
      <c r="C100" s="745" t="s">
        <v>115</v>
      </c>
      <c r="D100" s="763">
        <v>200202</v>
      </c>
      <c r="E100" s="823" t="s">
        <v>727</v>
      </c>
      <c r="F100" s="745" t="s">
        <v>39</v>
      </c>
      <c r="G100" s="749">
        <f>QUANT.PARIS!$F$84</f>
        <v>167.35</v>
      </c>
      <c r="H100" s="750">
        <f t="shared" si="27"/>
        <v>64.010000000000005</v>
      </c>
      <c r="I100" s="751">
        <f t="shared" si="29"/>
        <v>10712.0735</v>
      </c>
      <c r="K100" s="822">
        <v>48.51</v>
      </c>
      <c r="L100" s="665">
        <f t="shared" si="28"/>
        <v>64.010000000000005</v>
      </c>
    </row>
    <row r="101" spans="1:12" ht="54" customHeight="1">
      <c r="A101" s="737"/>
      <c r="B101" s="884" t="s">
        <v>691</v>
      </c>
      <c r="C101" s="745" t="s">
        <v>128</v>
      </c>
      <c r="D101" s="763">
        <v>12214</v>
      </c>
      <c r="E101" s="823" t="s">
        <v>559</v>
      </c>
      <c r="F101" s="745" t="s">
        <v>44</v>
      </c>
      <c r="G101" s="749">
        <f>QUANT.PARIS!$F$85</f>
        <v>2</v>
      </c>
      <c r="H101" s="750">
        <f t="shared" si="27"/>
        <v>441.59</v>
      </c>
      <c r="I101" s="751">
        <f t="shared" si="29"/>
        <v>883.18</v>
      </c>
      <c r="K101" s="822">
        <v>334.64</v>
      </c>
      <c r="L101" s="665">
        <f t="shared" si="28"/>
        <v>441.59</v>
      </c>
    </row>
    <row r="102" spans="1:12" ht="27.75" customHeight="1">
      <c r="A102" s="737"/>
      <c r="B102" s="731" t="s">
        <v>236</v>
      </c>
      <c r="C102" s="732"/>
      <c r="D102" s="738"/>
      <c r="E102" s="739" t="s">
        <v>225</v>
      </c>
      <c r="F102" s="738"/>
      <c r="G102" s="740"/>
      <c r="H102" s="740"/>
      <c r="I102" s="742"/>
      <c r="K102" s="822"/>
      <c r="L102" s="665"/>
    </row>
    <row r="103" spans="1:12" ht="37.5" customHeight="1">
      <c r="A103" s="737"/>
      <c r="B103" s="884" t="s">
        <v>238</v>
      </c>
      <c r="C103" s="745" t="s">
        <v>115</v>
      </c>
      <c r="D103" s="763">
        <v>200326</v>
      </c>
      <c r="E103" s="883" t="s">
        <v>560</v>
      </c>
      <c r="F103" s="748" t="s">
        <v>31</v>
      </c>
      <c r="G103" s="749">
        <f>QUANT.PARIS!$F$87</f>
        <v>340.11</v>
      </c>
      <c r="H103" s="750">
        <f>L103</f>
        <v>29.55</v>
      </c>
      <c r="I103" s="751">
        <f>G103*H103</f>
        <v>10050.2505</v>
      </c>
      <c r="K103" s="822">
        <v>22.39</v>
      </c>
      <c r="L103" s="665">
        <f>ROUND(K103*(1+$I$15),2)</f>
        <v>29.55</v>
      </c>
    </row>
    <row r="104" spans="1:12" ht="37.5" customHeight="1">
      <c r="A104" s="737"/>
      <c r="B104" s="884" t="s">
        <v>692</v>
      </c>
      <c r="C104" s="745" t="s">
        <v>125</v>
      </c>
      <c r="D104" s="746">
        <v>98510</v>
      </c>
      <c r="E104" s="883" t="s">
        <v>231</v>
      </c>
      <c r="F104" s="745" t="s">
        <v>44</v>
      </c>
      <c r="G104" s="749">
        <f>QUANT.PARIS!$F$88</f>
        <v>4</v>
      </c>
      <c r="H104" s="750">
        <f>L104</f>
        <v>76.180000000000007</v>
      </c>
      <c r="I104" s="751">
        <f>G104*H104</f>
        <v>304.72000000000003</v>
      </c>
      <c r="K104" s="773">
        <v>57.73</v>
      </c>
      <c r="L104" s="665">
        <f>ROUND(K104*(1+$I$15),2)</f>
        <v>76.180000000000007</v>
      </c>
    </row>
    <row r="105" spans="1:12" ht="37.5" customHeight="1">
      <c r="A105" s="737"/>
      <c r="B105" s="884" t="s">
        <v>693</v>
      </c>
      <c r="C105" s="745" t="s">
        <v>125</v>
      </c>
      <c r="D105" s="763">
        <v>98516</v>
      </c>
      <c r="E105" s="883" t="s">
        <v>561</v>
      </c>
      <c r="F105" s="745" t="s">
        <v>44</v>
      </c>
      <c r="G105" s="749">
        <f>QUANT.PARIS!$F$89</f>
        <v>2</v>
      </c>
      <c r="H105" s="750">
        <f>L105</f>
        <v>366.35</v>
      </c>
      <c r="I105" s="751">
        <f t="shared" ref="I105" si="30">G105*H105</f>
        <v>732.7</v>
      </c>
      <c r="K105" s="822">
        <v>277.62</v>
      </c>
      <c r="L105" s="665">
        <f>ROUND(K105*(1+$I$15),2)</f>
        <v>366.35</v>
      </c>
    </row>
    <row r="106" spans="1:12" ht="27.75" customHeight="1">
      <c r="A106" s="737"/>
      <c r="B106" s="731" t="s">
        <v>240</v>
      </c>
      <c r="C106" s="732"/>
      <c r="D106" s="738"/>
      <c r="E106" s="739" t="s">
        <v>661</v>
      </c>
      <c r="F106" s="738"/>
      <c r="G106" s="740"/>
      <c r="H106" s="741"/>
      <c r="I106" s="742"/>
      <c r="K106" s="822"/>
      <c r="L106" s="665"/>
    </row>
    <row r="107" spans="1:12" ht="65.25" customHeight="1">
      <c r="A107" s="737"/>
      <c r="B107" s="884" t="s">
        <v>242</v>
      </c>
      <c r="C107" s="745" t="s">
        <v>115</v>
      </c>
      <c r="D107" s="785" t="s">
        <v>243</v>
      </c>
      <c r="E107" s="754" t="s">
        <v>244</v>
      </c>
      <c r="F107" s="748" t="s">
        <v>31</v>
      </c>
      <c r="G107" s="749">
        <f>QUANT.PARIS!$F$91</f>
        <v>6.28</v>
      </c>
      <c r="H107" s="750">
        <f t="shared" ref="H107:H119" si="31">L107</f>
        <v>71.36</v>
      </c>
      <c r="I107" s="751">
        <f t="shared" ref="I107:I119" si="32">G107*H107</f>
        <v>448.14080000000001</v>
      </c>
      <c r="K107" s="822">
        <v>54.08</v>
      </c>
      <c r="L107" s="665">
        <f t="shared" ref="L107:L119" si="33">ROUND(K107*(1+$I$15),2)</f>
        <v>71.36</v>
      </c>
    </row>
    <row r="108" spans="1:12" ht="54.75" customHeight="1">
      <c r="A108" s="737"/>
      <c r="B108" s="884" t="s">
        <v>245</v>
      </c>
      <c r="C108" s="745" t="s">
        <v>115</v>
      </c>
      <c r="D108" s="785">
        <v>40231</v>
      </c>
      <c r="E108" s="762" t="s">
        <v>246</v>
      </c>
      <c r="F108" s="748" t="s">
        <v>36</v>
      </c>
      <c r="G108" s="749">
        <f>QUANT.PARIS!$F$92</f>
        <v>0.04</v>
      </c>
      <c r="H108" s="750">
        <f t="shared" si="31"/>
        <v>665.61</v>
      </c>
      <c r="I108" s="751">
        <f t="shared" si="32"/>
        <v>26.624400000000001</v>
      </c>
      <c r="K108" s="822">
        <v>504.4</v>
      </c>
      <c r="L108" s="665">
        <f t="shared" si="33"/>
        <v>665.61</v>
      </c>
    </row>
    <row r="109" spans="1:12" ht="37.5" customHeight="1">
      <c r="A109" s="737"/>
      <c r="B109" s="884" t="s">
        <v>247</v>
      </c>
      <c r="C109" s="745" t="s">
        <v>115</v>
      </c>
      <c r="D109" s="785" t="s">
        <v>248</v>
      </c>
      <c r="E109" s="754" t="s">
        <v>249</v>
      </c>
      <c r="F109" s="748" t="s">
        <v>36</v>
      </c>
      <c r="G109" s="749">
        <f>QUANT.PARIS!$F$93</f>
        <v>1.17</v>
      </c>
      <c r="H109" s="750">
        <f t="shared" si="31"/>
        <v>832.46</v>
      </c>
      <c r="I109" s="751">
        <f t="shared" si="32"/>
        <v>973.97820000000002</v>
      </c>
      <c r="K109" s="822">
        <v>630.84</v>
      </c>
      <c r="L109" s="665">
        <f t="shared" si="33"/>
        <v>832.46</v>
      </c>
    </row>
    <row r="110" spans="1:12" ht="66" customHeight="1">
      <c r="A110" s="737"/>
      <c r="B110" s="884" t="s">
        <v>250</v>
      </c>
      <c r="C110" s="745" t="s">
        <v>115</v>
      </c>
      <c r="D110" s="785" t="s">
        <v>251</v>
      </c>
      <c r="E110" s="754" t="s">
        <v>252</v>
      </c>
      <c r="F110" s="748" t="s">
        <v>31</v>
      </c>
      <c r="G110" s="749">
        <f>QUANT.PARIS!$F$94</f>
        <v>8.36</v>
      </c>
      <c r="H110" s="750">
        <f t="shared" si="31"/>
        <v>118.96</v>
      </c>
      <c r="I110" s="751">
        <f t="shared" si="32"/>
        <v>994.50559999999984</v>
      </c>
      <c r="K110" s="822">
        <v>90.15</v>
      </c>
      <c r="L110" s="665">
        <f t="shared" si="33"/>
        <v>118.96</v>
      </c>
    </row>
    <row r="111" spans="1:12" ht="37.5" customHeight="1">
      <c r="A111" s="737"/>
      <c r="B111" s="884" t="s">
        <v>253</v>
      </c>
      <c r="C111" s="745" t="s">
        <v>115</v>
      </c>
      <c r="D111" s="785" t="s">
        <v>254</v>
      </c>
      <c r="E111" s="754" t="s">
        <v>255</v>
      </c>
      <c r="F111" s="746" t="s">
        <v>256</v>
      </c>
      <c r="G111" s="749">
        <f>QUANT.PARIS!$F$95</f>
        <v>6.15</v>
      </c>
      <c r="H111" s="750">
        <f t="shared" si="31"/>
        <v>18.670000000000002</v>
      </c>
      <c r="I111" s="751">
        <f t="shared" si="32"/>
        <v>114.82050000000002</v>
      </c>
      <c r="K111" s="822">
        <v>14.15</v>
      </c>
      <c r="L111" s="665">
        <f t="shared" si="33"/>
        <v>18.670000000000002</v>
      </c>
    </row>
    <row r="112" spans="1:12" ht="37.5" customHeight="1">
      <c r="A112" s="737"/>
      <c r="B112" s="884" t="s">
        <v>257</v>
      </c>
      <c r="C112" s="745" t="s">
        <v>115</v>
      </c>
      <c r="D112" s="785">
        <v>120101</v>
      </c>
      <c r="E112" s="754" t="s">
        <v>262</v>
      </c>
      <c r="F112" s="748" t="s">
        <v>31</v>
      </c>
      <c r="G112" s="749">
        <f>QUANT.PARIS!$F$96</f>
        <v>14.08</v>
      </c>
      <c r="H112" s="750">
        <f t="shared" si="31"/>
        <v>7.35</v>
      </c>
      <c r="I112" s="751">
        <f t="shared" si="32"/>
        <v>103.488</v>
      </c>
      <c r="K112" s="822">
        <v>5.57</v>
      </c>
      <c r="L112" s="665">
        <f t="shared" si="33"/>
        <v>7.35</v>
      </c>
    </row>
    <row r="113" spans="1:12" ht="37.5" customHeight="1">
      <c r="A113" s="737"/>
      <c r="B113" s="884" t="s">
        <v>259</v>
      </c>
      <c r="C113" s="745" t="s">
        <v>115</v>
      </c>
      <c r="D113" s="785">
        <v>120301</v>
      </c>
      <c r="E113" s="754" t="s">
        <v>264</v>
      </c>
      <c r="F113" s="748" t="s">
        <v>31</v>
      </c>
      <c r="G113" s="749">
        <f>QUANT.PARIS!$F$97</f>
        <v>14.08</v>
      </c>
      <c r="H113" s="750">
        <f t="shared" si="31"/>
        <v>36.119999999999997</v>
      </c>
      <c r="I113" s="751">
        <f t="shared" si="32"/>
        <v>508.56959999999998</v>
      </c>
      <c r="K113" s="822">
        <v>27.37</v>
      </c>
      <c r="L113" s="665">
        <f t="shared" si="33"/>
        <v>36.119999999999997</v>
      </c>
    </row>
    <row r="114" spans="1:12" ht="37.5" customHeight="1">
      <c r="A114" s="737"/>
      <c r="B114" s="884" t="s">
        <v>261</v>
      </c>
      <c r="C114" s="745" t="s">
        <v>115</v>
      </c>
      <c r="D114" s="785">
        <v>130103</v>
      </c>
      <c r="E114" s="781" t="s">
        <v>123</v>
      </c>
      <c r="F114" s="748" t="s">
        <v>31</v>
      </c>
      <c r="G114" s="749">
        <f>QUANT.PARIS!$F$98</f>
        <v>9.56</v>
      </c>
      <c r="H114" s="750">
        <f t="shared" si="31"/>
        <v>25.31</v>
      </c>
      <c r="I114" s="751">
        <f t="shared" si="32"/>
        <v>241.96360000000001</v>
      </c>
      <c r="K114" s="822">
        <v>19.18</v>
      </c>
      <c r="L114" s="665">
        <f t="shared" si="33"/>
        <v>25.31</v>
      </c>
    </row>
    <row r="115" spans="1:12" ht="32.25" customHeight="1">
      <c r="A115" s="737"/>
      <c r="B115" s="884" t="s">
        <v>263</v>
      </c>
      <c r="C115" s="745" t="s">
        <v>115</v>
      </c>
      <c r="D115" s="785">
        <v>100203</v>
      </c>
      <c r="E115" s="754" t="s">
        <v>268</v>
      </c>
      <c r="F115" s="748" t="s">
        <v>31</v>
      </c>
      <c r="G115" s="749">
        <f>QUANT.PARIS!$F$99</f>
        <v>9.09</v>
      </c>
      <c r="H115" s="750">
        <f t="shared" si="31"/>
        <v>55.08</v>
      </c>
      <c r="I115" s="751">
        <f t="shared" si="32"/>
        <v>500.67719999999997</v>
      </c>
      <c r="K115" s="822">
        <v>41.74</v>
      </c>
      <c r="L115" s="665">
        <f t="shared" si="33"/>
        <v>55.08</v>
      </c>
    </row>
    <row r="116" spans="1:12" ht="69.75" customHeight="1">
      <c r="A116" s="737"/>
      <c r="B116" s="884" t="s">
        <v>265</v>
      </c>
      <c r="C116" s="745" t="s">
        <v>564</v>
      </c>
      <c r="D116" s="785"/>
      <c r="E116" s="754" t="s">
        <v>286</v>
      </c>
      <c r="F116" s="748" t="s">
        <v>31</v>
      </c>
      <c r="G116" s="749">
        <f>QUANT.PARIS!$F$100</f>
        <v>8.58</v>
      </c>
      <c r="H116" s="750">
        <f t="shared" si="31"/>
        <v>142.06</v>
      </c>
      <c r="I116" s="751">
        <f t="shared" si="32"/>
        <v>1218.8748000000001</v>
      </c>
      <c r="K116" s="822">
        <f>[1]COMPOSIÇOES!F369</f>
        <v>107.65020000000001</v>
      </c>
      <c r="L116" s="665">
        <f t="shared" si="33"/>
        <v>142.06</v>
      </c>
    </row>
    <row r="117" spans="1:12" ht="71.25" customHeight="1">
      <c r="B117" s="884" t="s">
        <v>267</v>
      </c>
      <c r="C117" s="745" t="s">
        <v>565</v>
      </c>
      <c r="D117" s="763"/>
      <c r="E117" s="964" t="s">
        <v>677</v>
      </c>
      <c r="F117" s="748" t="s">
        <v>31</v>
      </c>
      <c r="G117" s="749">
        <f>QUANT.PARIS!$F$101</f>
        <v>8.32</v>
      </c>
      <c r="H117" s="750">
        <f t="shared" si="31"/>
        <v>135.83000000000001</v>
      </c>
      <c r="I117" s="751">
        <f t="shared" si="32"/>
        <v>1130.1056000000001</v>
      </c>
      <c r="K117" s="822">
        <f>[1]COMPOSIÇOES!F408</f>
        <v>102.929</v>
      </c>
      <c r="L117" s="665">
        <f t="shared" si="33"/>
        <v>135.83000000000001</v>
      </c>
    </row>
    <row r="118" spans="1:12" ht="51" customHeight="1">
      <c r="A118" s="737"/>
      <c r="B118" s="884" t="s">
        <v>269</v>
      </c>
      <c r="C118" s="745" t="s">
        <v>566</v>
      </c>
      <c r="D118" s="785"/>
      <c r="E118" s="754" t="s">
        <v>439</v>
      </c>
      <c r="F118" s="748" t="s">
        <v>31</v>
      </c>
      <c r="G118" s="749">
        <f>QUANT.PARIS!$F$102</f>
        <v>3.69</v>
      </c>
      <c r="H118" s="750">
        <f t="shared" si="31"/>
        <v>1143.8699999999999</v>
      </c>
      <c r="I118" s="751">
        <f t="shared" si="32"/>
        <v>4220.8802999999998</v>
      </c>
      <c r="K118" s="822">
        <f>[1]COMPOSIÇOES!F331</f>
        <v>866.83199999999999</v>
      </c>
      <c r="L118" s="665">
        <f t="shared" si="33"/>
        <v>1143.8699999999999</v>
      </c>
    </row>
    <row r="119" spans="1:12" ht="32.25" customHeight="1">
      <c r="A119" s="737"/>
      <c r="B119" s="884" t="s">
        <v>694</v>
      </c>
      <c r="C119" s="745" t="s">
        <v>115</v>
      </c>
      <c r="D119" s="785">
        <v>200307</v>
      </c>
      <c r="E119" s="754" t="s">
        <v>294</v>
      </c>
      <c r="F119" s="748" t="s">
        <v>36</v>
      </c>
      <c r="G119" s="749">
        <f>QUANT.PARIS!$F$103</f>
        <v>0.9</v>
      </c>
      <c r="H119" s="750">
        <f t="shared" si="31"/>
        <v>259.58</v>
      </c>
      <c r="I119" s="751">
        <f t="shared" si="32"/>
        <v>233.62199999999999</v>
      </c>
      <c r="K119" s="822">
        <v>196.71</v>
      </c>
      <c r="L119" s="665">
        <f t="shared" si="33"/>
        <v>259.58</v>
      </c>
    </row>
    <row r="120" spans="1:12" ht="28.5" customHeight="1">
      <c r="A120" s="737"/>
      <c r="B120" s="731" t="s">
        <v>272</v>
      </c>
      <c r="C120" s="732"/>
      <c r="D120" s="738"/>
      <c r="E120" s="739" t="s">
        <v>241</v>
      </c>
      <c r="F120" s="738"/>
      <c r="G120" s="740"/>
      <c r="H120" s="741"/>
      <c r="I120" s="742"/>
      <c r="K120" s="822"/>
      <c r="L120" s="665"/>
    </row>
    <row r="121" spans="1:12" ht="66" customHeight="1">
      <c r="A121" s="737"/>
      <c r="B121" s="884" t="s">
        <v>274</v>
      </c>
      <c r="C121" s="745" t="s">
        <v>115</v>
      </c>
      <c r="D121" s="785" t="s">
        <v>243</v>
      </c>
      <c r="E121" s="762" t="s">
        <v>244</v>
      </c>
      <c r="F121" s="748" t="s">
        <v>31</v>
      </c>
      <c r="G121" s="749">
        <f>QUANT.PARIS!$F$105</f>
        <v>13.35</v>
      </c>
      <c r="H121" s="750">
        <f t="shared" ref="H121:H132" si="34">L121</f>
        <v>71.36</v>
      </c>
      <c r="I121" s="751">
        <f t="shared" ref="I121:I132" si="35">G121*H121</f>
        <v>952.65599999999995</v>
      </c>
      <c r="K121" s="822">
        <v>54.08</v>
      </c>
      <c r="L121" s="665">
        <f t="shared" ref="L121:L132" si="36">ROUND(K121*(1+$I$15),2)</f>
        <v>71.36</v>
      </c>
    </row>
    <row r="122" spans="1:12" ht="54.75" customHeight="1">
      <c r="A122" s="737"/>
      <c r="B122" s="884" t="s">
        <v>275</v>
      </c>
      <c r="C122" s="745" t="s">
        <v>115</v>
      </c>
      <c r="D122" s="785">
        <v>40231</v>
      </c>
      <c r="E122" s="762" t="s">
        <v>246</v>
      </c>
      <c r="F122" s="748" t="s">
        <v>36</v>
      </c>
      <c r="G122" s="749">
        <f>QUANT.PARIS!$F$106</f>
        <v>0.23</v>
      </c>
      <c r="H122" s="750">
        <f t="shared" si="34"/>
        <v>665.61</v>
      </c>
      <c r="I122" s="751">
        <f t="shared" si="35"/>
        <v>153.09030000000001</v>
      </c>
      <c r="K122" s="822">
        <v>504.4</v>
      </c>
      <c r="L122" s="665">
        <f t="shared" si="36"/>
        <v>665.61</v>
      </c>
    </row>
    <row r="123" spans="1:12" ht="37.5" customHeight="1">
      <c r="A123" s="737"/>
      <c r="B123" s="884" t="s">
        <v>276</v>
      </c>
      <c r="C123" s="745" t="s">
        <v>115</v>
      </c>
      <c r="D123" s="785" t="s">
        <v>248</v>
      </c>
      <c r="E123" s="754" t="s">
        <v>249</v>
      </c>
      <c r="F123" s="748" t="s">
        <v>36</v>
      </c>
      <c r="G123" s="749">
        <f>QUANT.PARIS!$F$107</f>
        <v>3.03</v>
      </c>
      <c r="H123" s="750">
        <f t="shared" si="34"/>
        <v>832.46</v>
      </c>
      <c r="I123" s="751">
        <f t="shared" si="35"/>
        <v>2522.3537999999999</v>
      </c>
      <c r="K123" s="822">
        <v>630.84</v>
      </c>
      <c r="L123" s="665">
        <f t="shared" si="36"/>
        <v>832.46</v>
      </c>
    </row>
    <row r="124" spans="1:12" ht="66.75" customHeight="1">
      <c r="A124" s="737"/>
      <c r="B124" s="884" t="s">
        <v>277</v>
      </c>
      <c r="C124" s="745" t="s">
        <v>115</v>
      </c>
      <c r="D124" s="785" t="s">
        <v>251</v>
      </c>
      <c r="E124" s="754" t="s">
        <v>252</v>
      </c>
      <c r="F124" s="748" t="s">
        <v>31</v>
      </c>
      <c r="G124" s="749">
        <f>QUANT.PARIS!$F$108</f>
        <v>22.23</v>
      </c>
      <c r="H124" s="750">
        <f t="shared" si="34"/>
        <v>118.96</v>
      </c>
      <c r="I124" s="751">
        <f t="shared" si="35"/>
        <v>2644.4807999999998</v>
      </c>
      <c r="K124" s="822">
        <v>90.15</v>
      </c>
      <c r="L124" s="665">
        <f t="shared" si="36"/>
        <v>118.96</v>
      </c>
    </row>
    <row r="125" spans="1:12" ht="37.5" customHeight="1">
      <c r="A125" s="737"/>
      <c r="B125" s="884" t="s">
        <v>278</v>
      </c>
      <c r="C125" s="745" t="s">
        <v>115</v>
      </c>
      <c r="D125" s="785" t="s">
        <v>254</v>
      </c>
      <c r="E125" s="754" t="s">
        <v>255</v>
      </c>
      <c r="F125" s="748" t="s">
        <v>256</v>
      </c>
      <c r="G125" s="749">
        <f>QUANT.PARIS!$F$109</f>
        <v>79.3</v>
      </c>
      <c r="H125" s="750">
        <f t="shared" si="34"/>
        <v>18.670000000000002</v>
      </c>
      <c r="I125" s="751">
        <f t="shared" si="35"/>
        <v>1480.5310000000002</v>
      </c>
      <c r="K125" s="822">
        <v>14.15</v>
      </c>
      <c r="L125" s="665">
        <f t="shared" si="36"/>
        <v>18.670000000000002</v>
      </c>
    </row>
    <row r="126" spans="1:12" ht="37.5" customHeight="1">
      <c r="A126" s="737"/>
      <c r="B126" s="884" t="s">
        <v>279</v>
      </c>
      <c r="C126" s="828" t="s">
        <v>115</v>
      </c>
      <c r="D126" s="829">
        <v>40333</v>
      </c>
      <c r="E126" s="754" t="s">
        <v>258</v>
      </c>
      <c r="F126" s="830" t="s">
        <v>256</v>
      </c>
      <c r="G126" s="831">
        <f>QUANT.PARIS!$F$110</f>
        <v>9.51</v>
      </c>
      <c r="H126" s="832">
        <f t="shared" si="34"/>
        <v>24.12</v>
      </c>
      <c r="I126" s="751">
        <f t="shared" si="35"/>
        <v>229.38120000000001</v>
      </c>
      <c r="K126" s="822">
        <v>18.28</v>
      </c>
      <c r="L126" s="665">
        <f t="shared" si="36"/>
        <v>24.12</v>
      </c>
    </row>
    <row r="127" spans="1:12" ht="37.5" customHeight="1">
      <c r="A127" s="737"/>
      <c r="B127" s="884" t="s">
        <v>280</v>
      </c>
      <c r="C127" s="745" t="s">
        <v>115</v>
      </c>
      <c r="D127" s="785">
        <v>120101</v>
      </c>
      <c r="E127" s="754" t="s">
        <v>262</v>
      </c>
      <c r="F127" s="748" t="s">
        <v>31</v>
      </c>
      <c r="G127" s="749">
        <f>QUANT.PARIS!$F$111</f>
        <v>35.31</v>
      </c>
      <c r="H127" s="750">
        <f t="shared" si="34"/>
        <v>7.35</v>
      </c>
      <c r="I127" s="751">
        <f t="shared" si="35"/>
        <v>259.52850000000001</v>
      </c>
      <c r="K127" s="822">
        <v>5.57</v>
      </c>
      <c r="L127" s="665">
        <f t="shared" si="36"/>
        <v>7.35</v>
      </c>
    </row>
    <row r="128" spans="1:12" ht="37.5" customHeight="1">
      <c r="A128" s="737"/>
      <c r="B128" s="884" t="s">
        <v>282</v>
      </c>
      <c r="C128" s="745" t="s">
        <v>115</v>
      </c>
      <c r="D128" s="785">
        <v>120301</v>
      </c>
      <c r="E128" s="754" t="s">
        <v>264</v>
      </c>
      <c r="F128" s="748" t="s">
        <v>31</v>
      </c>
      <c r="G128" s="749">
        <f>QUANT.PARIS!$F$112</f>
        <v>35.31</v>
      </c>
      <c r="H128" s="750">
        <f t="shared" si="34"/>
        <v>36.119999999999997</v>
      </c>
      <c r="I128" s="751">
        <f t="shared" si="35"/>
        <v>1275.3971999999999</v>
      </c>
      <c r="K128" s="822">
        <v>27.37</v>
      </c>
      <c r="L128" s="665">
        <f t="shared" si="36"/>
        <v>36.119999999999997</v>
      </c>
    </row>
    <row r="129" spans="1:12" ht="37.5" customHeight="1">
      <c r="A129" s="737"/>
      <c r="B129" s="884" t="s">
        <v>283</v>
      </c>
      <c r="C129" s="745" t="s">
        <v>115</v>
      </c>
      <c r="D129" s="785">
        <v>130103</v>
      </c>
      <c r="E129" s="781" t="s">
        <v>123</v>
      </c>
      <c r="F129" s="748" t="s">
        <v>31</v>
      </c>
      <c r="G129" s="749">
        <f>QUANT.PARIS!$F$113</f>
        <v>17.239999999999998</v>
      </c>
      <c r="H129" s="750">
        <f t="shared" si="34"/>
        <v>25.31</v>
      </c>
      <c r="I129" s="751">
        <f t="shared" si="35"/>
        <v>436.34439999999995</v>
      </c>
      <c r="K129" s="822">
        <v>19.18</v>
      </c>
      <c r="L129" s="665">
        <f t="shared" si="36"/>
        <v>25.31</v>
      </c>
    </row>
    <row r="130" spans="1:12" ht="65.25" customHeight="1">
      <c r="A130" s="737"/>
      <c r="B130" s="884" t="s">
        <v>284</v>
      </c>
      <c r="C130" s="745" t="s">
        <v>115</v>
      </c>
      <c r="D130" s="785">
        <v>130233</v>
      </c>
      <c r="E130" s="754" t="s">
        <v>266</v>
      </c>
      <c r="F130" s="748" t="s">
        <v>31</v>
      </c>
      <c r="G130" s="749">
        <f>QUANT.PARIS!$F$114</f>
        <v>57.8</v>
      </c>
      <c r="H130" s="750">
        <f t="shared" si="34"/>
        <v>142.16</v>
      </c>
      <c r="I130" s="751">
        <f t="shared" si="35"/>
        <v>8216.848</v>
      </c>
      <c r="K130" s="822">
        <v>107.73</v>
      </c>
      <c r="L130" s="665">
        <f t="shared" si="36"/>
        <v>142.16</v>
      </c>
    </row>
    <row r="131" spans="1:12" ht="32.25" customHeight="1">
      <c r="A131" s="737"/>
      <c r="B131" s="884" t="s">
        <v>287</v>
      </c>
      <c r="C131" s="745" t="s">
        <v>115</v>
      </c>
      <c r="D131" s="785">
        <v>100203</v>
      </c>
      <c r="E131" s="754" t="s">
        <v>268</v>
      </c>
      <c r="F131" s="748" t="s">
        <v>31</v>
      </c>
      <c r="G131" s="749">
        <f>QUANT.PARIS!$F$115</f>
        <v>26.97</v>
      </c>
      <c r="H131" s="750">
        <f t="shared" si="34"/>
        <v>55.08</v>
      </c>
      <c r="I131" s="751">
        <f t="shared" si="35"/>
        <v>1485.5075999999999</v>
      </c>
      <c r="K131" s="822">
        <v>41.74</v>
      </c>
      <c r="L131" s="665">
        <f t="shared" si="36"/>
        <v>55.08</v>
      </c>
    </row>
    <row r="132" spans="1:12" ht="52.5" customHeight="1">
      <c r="A132" s="737"/>
      <c r="B132" s="884" t="s">
        <v>290</v>
      </c>
      <c r="C132" s="745" t="s">
        <v>596</v>
      </c>
      <c r="D132" s="785"/>
      <c r="E132" s="754" t="s">
        <v>439</v>
      </c>
      <c r="F132" s="748" t="s">
        <v>31</v>
      </c>
      <c r="G132" s="749">
        <f>QUANT.PARIS!$F$116</f>
        <v>12.95</v>
      </c>
      <c r="H132" s="750">
        <f t="shared" si="34"/>
        <v>1143.8699999999999</v>
      </c>
      <c r="I132" s="751">
        <f t="shared" si="35"/>
        <v>14813.116499999998</v>
      </c>
      <c r="K132" s="822">
        <f>[1]COMPOSIÇOES!F331</f>
        <v>866.83199999999999</v>
      </c>
      <c r="L132" s="665">
        <f t="shared" si="36"/>
        <v>1143.8699999999999</v>
      </c>
    </row>
    <row r="133" spans="1:12" ht="27" customHeight="1">
      <c r="A133" s="737"/>
      <c r="B133" s="731" t="s">
        <v>295</v>
      </c>
      <c r="C133" s="732"/>
      <c r="D133" s="738"/>
      <c r="E133" s="739" t="s">
        <v>314</v>
      </c>
      <c r="F133" s="738"/>
      <c r="G133" s="740"/>
      <c r="H133" s="741"/>
      <c r="I133" s="742"/>
      <c r="K133" s="822"/>
      <c r="L133" s="665"/>
    </row>
    <row r="134" spans="1:12" ht="54" customHeight="1">
      <c r="A134" s="737"/>
      <c r="B134" s="884" t="s">
        <v>297</v>
      </c>
      <c r="C134" s="745" t="s">
        <v>115</v>
      </c>
      <c r="D134" s="785">
        <v>200576</v>
      </c>
      <c r="E134" s="754" t="s">
        <v>319</v>
      </c>
      <c r="F134" s="745" t="s">
        <v>44</v>
      </c>
      <c r="G134" s="749">
        <f>QUANT.PARIS!$F$118</f>
        <v>1</v>
      </c>
      <c r="H134" s="750">
        <f>L134</f>
        <v>989.85</v>
      </c>
      <c r="I134" s="751">
        <f>G134*H134</f>
        <v>989.85</v>
      </c>
      <c r="K134" s="822">
        <v>750.11</v>
      </c>
      <c r="L134" s="665">
        <f t="shared" ref="L134" si="37">ROUND(K134*(1+$I$15),2)</f>
        <v>989.85</v>
      </c>
    </row>
    <row r="135" spans="1:12" ht="18.75" thickBot="1">
      <c r="A135" s="737"/>
      <c r="B135" s="908"/>
      <c r="C135" s="909"/>
      <c r="D135" s="909"/>
      <c r="E135" s="909"/>
      <c r="F135" s="909"/>
      <c r="G135" s="910"/>
      <c r="H135" s="865" t="s">
        <v>320</v>
      </c>
      <c r="I135" s="866">
        <f>SUM(I22:I134)</f>
        <v>520554.27540000004</v>
      </c>
      <c r="K135" s="833">
        <f>SUM(I22:I134)</f>
        <v>520554.27540000004</v>
      </c>
      <c r="L135" s="834"/>
    </row>
    <row r="136" spans="1:12" ht="15.75">
      <c r="A136" s="796"/>
      <c r="B136" s="911" t="s">
        <v>322</v>
      </c>
      <c r="C136" s="912"/>
      <c r="D136" s="913"/>
      <c r="E136" s="913"/>
      <c r="F136" s="912" t="s">
        <v>322</v>
      </c>
      <c r="G136" s="914"/>
      <c r="H136" s="913"/>
      <c r="I136" s="915"/>
      <c r="K136" s="835"/>
    </row>
    <row r="137" spans="1:12" ht="15.75">
      <c r="A137" s="796"/>
      <c r="B137" s="798" t="s">
        <v>323</v>
      </c>
      <c r="C137" s="799"/>
      <c r="D137" s="800"/>
      <c r="E137" s="800"/>
      <c r="F137" s="799" t="s">
        <v>324</v>
      </c>
      <c r="G137" s="802"/>
      <c r="H137" s="800"/>
      <c r="I137" s="803"/>
      <c r="K137" s="835"/>
      <c r="L137" s="835"/>
    </row>
    <row r="138" spans="1:12" ht="15.75">
      <c r="A138" s="796"/>
      <c r="B138" s="798" t="s">
        <v>325</v>
      </c>
      <c r="C138" s="799"/>
      <c r="D138" s="800"/>
      <c r="E138" s="800"/>
      <c r="F138" s="799" t="s">
        <v>326</v>
      </c>
      <c r="G138" s="802"/>
      <c r="H138" s="800"/>
      <c r="I138" s="803"/>
      <c r="K138" s="822"/>
      <c r="L138" s="835"/>
    </row>
    <row r="139" spans="1:12" ht="15.75">
      <c r="A139" s="796"/>
      <c r="B139" s="798" t="s">
        <v>327</v>
      </c>
      <c r="C139" s="799"/>
      <c r="D139" s="800"/>
      <c r="E139" s="800"/>
      <c r="F139" s="799" t="s">
        <v>327</v>
      </c>
      <c r="G139" s="802"/>
      <c r="H139" s="800"/>
      <c r="I139" s="803"/>
      <c r="K139" s="835"/>
      <c r="L139" s="835"/>
    </row>
    <row r="140" spans="1:12" ht="4.5" customHeight="1" thickBot="1">
      <c r="A140" s="722"/>
      <c r="B140" s="804"/>
      <c r="C140" s="805"/>
      <c r="D140" s="805"/>
      <c r="E140" s="805"/>
      <c r="F140" s="805"/>
      <c r="G140" s="807"/>
      <c r="H140" s="805"/>
      <c r="I140" s="808"/>
    </row>
    <row r="141" spans="1:12" ht="12.75" customHeight="1">
      <c r="A141" s="722"/>
      <c r="B141" s="722"/>
      <c r="C141" s="722"/>
      <c r="D141" s="722"/>
      <c r="E141" s="722"/>
      <c r="F141" s="722"/>
      <c r="G141" s="724"/>
      <c r="H141" s="722"/>
      <c r="I141" s="722"/>
    </row>
    <row r="142" spans="1:12">
      <c r="A142" s="722"/>
      <c r="B142" s="722"/>
      <c r="C142" s="722"/>
      <c r="D142" s="722"/>
      <c r="E142" s="722"/>
      <c r="F142" s="722"/>
      <c r="G142" s="724"/>
      <c r="H142" s="722"/>
      <c r="I142" s="722"/>
    </row>
    <row r="143" spans="1:12">
      <c r="K143" s="822"/>
      <c r="L143" s="836"/>
    </row>
    <row r="144" spans="1:12">
      <c r="K144" s="837"/>
    </row>
  </sheetData>
  <mergeCells count="10">
    <mergeCell ref="B3:I9"/>
    <mergeCell ref="B18:I18"/>
    <mergeCell ref="C13:G13"/>
    <mergeCell ref="C15:G15"/>
    <mergeCell ref="B17:I17"/>
    <mergeCell ref="K20:L20"/>
    <mergeCell ref="C14:G14"/>
    <mergeCell ref="B16:I16"/>
    <mergeCell ref="B12:I12"/>
    <mergeCell ref="B10:I11"/>
  </mergeCells>
  <pageMargins left="0.511811024" right="0.511811024" top="0.78740157499999996" bottom="0.78740157499999996" header="0.31496062000000002" footer="0.31496062000000002"/>
  <pageSetup paperSize="9" scale="52" fitToHeight="0" orientation="portrait" r:id="rId1"/>
  <colBreaks count="1" manualBreakCount="1">
    <brk id="4" min="1" max="140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  <pageSetUpPr fitToPage="1"/>
  </sheetPr>
  <dimension ref="A1:N114"/>
  <sheetViews>
    <sheetView view="pageBreakPreview" topLeftCell="A91" zoomScale="70" zoomScaleNormal="90" zoomScaleSheetLayoutView="70" workbookViewId="0">
      <selection activeCell="L6" sqref="L6"/>
    </sheetView>
  </sheetViews>
  <sheetFormatPr defaultColWidth="8.7109375" defaultRowHeight="15.75"/>
  <cols>
    <col min="1" max="1" width="2.85546875" style="507" customWidth="1"/>
    <col min="2" max="3" width="12" style="507" customWidth="1"/>
    <col min="4" max="4" width="13.42578125" style="507" customWidth="1"/>
    <col min="5" max="5" width="70.5703125" style="507" customWidth="1"/>
    <col min="6" max="6" width="8.42578125" style="582" customWidth="1"/>
    <col min="7" max="7" width="12.5703125" style="583" customWidth="1"/>
    <col min="8" max="8" width="19.85546875" style="507" customWidth="1"/>
    <col min="9" max="9" width="23.140625" style="507" customWidth="1"/>
    <col min="10" max="10" width="2.5703125" style="507" customWidth="1"/>
    <col min="11" max="11" width="20.140625" style="508" customWidth="1"/>
    <col min="12" max="12" width="15.85546875" style="508" customWidth="1"/>
    <col min="13" max="13" width="16.42578125" style="507" customWidth="1"/>
    <col min="14" max="14" width="11.140625" style="507" customWidth="1"/>
    <col min="15" max="16384" width="8.7109375" style="507"/>
  </cols>
  <sheetData>
    <row r="1" spans="1:13" ht="20.25" customHeight="1"/>
    <row r="2" spans="1:13" ht="12" customHeight="1" thickBot="1">
      <c r="A2" s="504"/>
      <c r="B2" s="504"/>
      <c r="C2" s="504"/>
      <c r="D2" s="504"/>
      <c r="E2" s="504"/>
      <c r="F2" s="505"/>
      <c r="G2" s="506"/>
      <c r="H2" s="504"/>
      <c r="I2" s="504"/>
    </row>
    <row r="3" spans="1:13" thickBot="1">
      <c r="A3" s="504"/>
      <c r="B3" s="1018"/>
      <c r="C3" s="1018"/>
      <c r="D3" s="1018"/>
      <c r="E3" s="1018"/>
      <c r="F3" s="1018"/>
      <c r="G3" s="1018"/>
      <c r="H3" s="1018"/>
      <c r="I3" s="1018"/>
    </row>
    <row r="4" spans="1:13" thickBot="1">
      <c r="A4" s="504"/>
      <c r="B4" s="1018"/>
      <c r="C4" s="1018"/>
      <c r="D4" s="1018"/>
      <c r="E4" s="1018"/>
      <c r="F4" s="1018"/>
      <c r="G4" s="1018"/>
      <c r="H4" s="1018"/>
      <c r="I4" s="1018"/>
    </row>
    <row r="5" spans="1:13" thickBot="1">
      <c r="A5" s="504"/>
      <c r="B5" s="1018"/>
      <c r="C5" s="1018"/>
      <c r="D5" s="1018"/>
      <c r="E5" s="1018"/>
      <c r="F5" s="1018"/>
      <c r="G5" s="1018"/>
      <c r="H5" s="1018"/>
      <c r="I5" s="1018"/>
    </row>
    <row r="6" spans="1:13" thickBot="1">
      <c r="A6" s="504"/>
      <c r="B6" s="1018"/>
      <c r="C6" s="1018"/>
      <c r="D6" s="1018"/>
      <c r="E6" s="1018"/>
      <c r="F6" s="1018"/>
      <c r="G6" s="1018"/>
      <c r="H6" s="1018"/>
      <c r="I6" s="1018"/>
    </row>
    <row r="7" spans="1:13" thickBot="1">
      <c r="A7" s="504"/>
      <c r="B7" s="1018"/>
      <c r="C7" s="1018"/>
      <c r="D7" s="1018"/>
      <c r="E7" s="1018"/>
      <c r="F7" s="1018"/>
      <c r="G7" s="1018"/>
      <c r="H7" s="1018"/>
      <c r="I7" s="1018"/>
    </row>
    <row r="8" spans="1:13" thickBot="1">
      <c r="A8" s="504"/>
      <c r="B8" s="1018"/>
      <c r="C8" s="1018"/>
      <c r="D8" s="1018"/>
      <c r="E8" s="1018"/>
      <c r="F8" s="1018"/>
      <c r="G8" s="1018"/>
      <c r="H8" s="1018"/>
      <c r="I8" s="1018"/>
    </row>
    <row r="9" spans="1:13" thickBot="1">
      <c r="A9" s="504"/>
      <c r="B9" s="1018"/>
      <c r="C9" s="1018"/>
      <c r="D9" s="1018"/>
      <c r="E9" s="1018"/>
      <c r="F9" s="1018"/>
      <c r="G9" s="1018"/>
      <c r="H9" s="1018"/>
      <c r="I9" s="1018"/>
    </row>
    <row r="10" spans="1:13" ht="15">
      <c r="A10" s="504"/>
      <c r="B10" s="1018"/>
      <c r="C10" s="1018"/>
      <c r="D10" s="1018"/>
      <c r="E10" s="1018"/>
      <c r="F10" s="1018"/>
      <c r="G10" s="1018"/>
      <c r="H10" s="1018"/>
      <c r="I10" s="1018"/>
    </row>
    <row r="11" spans="1:13" ht="20.25">
      <c r="A11" s="504"/>
      <c r="B11" s="1019" t="s">
        <v>0</v>
      </c>
      <c r="C11" s="1019"/>
      <c r="D11" s="1019"/>
      <c r="E11" s="1019"/>
      <c r="F11" s="1019"/>
      <c r="G11" s="1019"/>
      <c r="H11" s="1019"/>
      <c r="I11" s="1019"/>
    </row>
    <row r="12" spans="1:13">
      <c r="A12" s="504"/>
      <c r="B12" s="1020" t="s">
        <v>1</v>
      </c>
      <c r="C12" s="1020"/>
      <c r="D12" s="1020"/>
      <c r="E12" s="1020"/>
      <c r="F12" s="1020"/>
      <c r="G12" s="1020"/>
      <c r="H12" s="1020"/>
      <c r="I12" s="1020"/>
    </row>
    <row r="13" spans="1:13" thickBot="1">
      <c r="A13" s="504"/>
      <c r="B13" s="1021"/>
      <c r="C13" s="1021"/>
      <c r="D13" s="1021"/>
      <c r="E13" s="1021"/>
      <c r="F13" s="1021"/>
      <c r="G13" s="1021"/>
      <c r="H13" s="1021"/>
      <c r="I13" s="1021"/>
    </row>
    <row r="14" spans="1:13" ht="24" customHeight="1" thickBot="1">
      <c r="A14" s="504"/>
      <c r="B14" s="885" t="s">
        <v>2</v>
      </c>
      <c r="C14" s="1022" t="s">
        <v>600</v>
      </c>
      <c r="D14" s="1023"/>
      <c r="E14" s="1023"/>
      <c r="F14" s="1023"/>
      <c r="G14" s="1024"/>
      <c r="H14" s="888" t="s">
        <v>4</v>
      </c>
      <c r="I14" s="890" t="s">
        <v>601</v>
      </c>
    </row>
    <row r="15" spans="1:13" ht="24" customHeight="1" thickBot="1">
      <c r="A15" s="504"/>
      <c r="B15" s="887" t="s">
        <v>6</v>
      </c>
      <c r="C15" s="1025" t="s">
        <v>729</v>
      </c>
      <c r="D15" s="1026"/>
      <c r="E15" s="1026"/>
      <c r="F15" s="1026"/>
      <c r="G15" s="1027"/>
      <c r="H15" s="887" t="s">
        <v>8</v>
      </c>
      <c r="I15" s="892">
        <v>44477</v>
      </c>
      <c r="K15" s="509"/>
    </row>
    <row r="16" spans="1:13" ht="45.75" customHeight="1" thickBot="1">
      <c r="A16" s="504"/>
      <c r="B16" s="886" t="s">
        <v>9</v>
      </c>
      <c r="C16" s="1028" t="s">
        <v>602</v>
      </c>
      <c r="D16" s="1029"/>
      <c r="E16" s="1029"/>
      <c r="F16" s="1029"/>
      <c r="G16" s="1030"/>
      <c r="H16" s="889" t="s">
        <v>603</v>
      </c>
      <c r="I16" s="891">
        <v>0.3196</v>
      </c>
      <c r="M16" s="510" t="s">
        <v>604</v>
      </c>
    </row>
    <row r="17" spans="1:13">
      <c r="A17" s="504"/>
      <c r="B17" s="1031"/>
      <c r="C17" s="1031"/>
      <c r="D17" s="1031"/>
      <c r="E17" s="1031"/>
      <c r="F17" s="1031"/>
      <c r="G17" s="1031"/>
      <c r="H17" s="1031"/>
      <c r="I17" s="1031"/>
    </row>
    <row r="18" spans="1:13" ht="36.75" customHeight="1">
      <c r="A18" s="504"/>
      <c r="B18" s="1032" t="s">
        <v>13</v>
      </c>
      <c r="C18" s="1032"/>
      <c r="D18" s="1032"/>
      <c r="E18" s="1032"/>
      <c r="F18" s="1032"/>
      <c r="G18" s="1032"/>
      <c r="H18" s="1032"/>
      <c r="I18" s="1032"/>
    </row>
    <row r="19" spans="1:13" ht="15">
      <c r="A19" s="504"/>
      <c r="B19" s="1033"/>
      <c r="C19" s="1033"/>
      <c r="D19" s="1033"/>
      <c r="E19" s="1033"/>
      <c r="F19" s="1033"/>
      <c r="G19" s="1033"/>
      <c r="H19" s="1033"/>
      <c r="I19" s="511"/>
      <c r="K19" s="1016" t="s">
        <v>22</v>
      </c>
      <c r="L19" s="1016"/>
    </row>
    <row r="20" spans="1:13" s="517" customFormat="1" ht="31.5" customHeight="1">
      <c r="A20" s="512"/>
      <c r="B20" s="513" t="s">
        <v>14</v>
      </c>
      <c r="C20" s="514" t="s">
        <v>15</v>
      </c>
      <c r="D20" s="514" t="s">
        <v>16</v>
      </c>
      <c r="E20" s="514"/>
      <c r="F20" s="514" t="s">
        <v>18</v>
      </c>
      <c r="G20" s="515" t="s">
        <v>19</v>
      </c>
      <c r="H20" s="514" t="s">
        <v>20</v>
      </c>
      <c r="I20" s="516" t="s">
        <v>21</v>
      </c>
      <c r="K20" s="518" t="s">
        <v>24</v>
      </c>
      <c r="L20" s="518" t="s">
        <v>25</v>
      </c>
      <c r="M20" s="63"/>
    </row>
    <row r="21" spans="1:13" s="519" customFormat="1" ht="30" customHeight="1">
      <c r="B21" s="513">
        <v>1</v>
      </c>
      <c r="C21" s="514"/>
      <c r="D21" s="520"/>
      <c r="E21" s="521" t="s">
        <v>23</v>
      </c>
      <c r="F21" s="520"/>
      <c r="G21" s="522"/>
      <c r="H21" s="523"/>
      <c r="I21" s="524"/>
      <c r="K21" s="518"/>
      <c r="L21" s="518"/>
      <c r="M21" s="63"/>
    </row>
    <row r="22" spans="1:13" s="519" customFormat="1" ht="30" customHeight="1">
      <c r="B22" s="513" t="s">
        <v>26</v>
      </c>
      <c r="C22" s="514"/>
      <c r="D22" s="520"/>
      <c r="E22" s="521" t="s">
        <v>27</v>
      </c>
      <c r="F22" s="520"/>
      <c r="G22" s="522"/>
      <c r="H22" s="523"/>
      <c r="I22" s="524"/>
      <c r="J22" s="525"/>
      <c r="K22" s="526"/>
      <c r="L22" s="518"/>
    </row>
    <row r="23" spans="1:13" s="1" customFormat="1" ht="30" customHeight="1">
      <c r="B23" s="395" t="s">
        <v>28</v>
      </c>
      <c r="C23" s="527" t="s">
        <v>115</v>
      </c>
      <c r="D23" s="19">
        <v>10403</v>
      </c>
      <c r="E23" s="23" t="s">
        <v>43</v>
      </c>
      <c r="F23" s="21" t="s">
        <v>44</v>
      </c>
      <c r="G23" s="453">
        <f>'QUANT.PRAÇA BELO HOR.'!$F$6</f>
        <v>1</v>
      </c>
      <c r="H23" s="528">
        <f t="shared" ref="H23:H24" si="0">L23</f>
        <v>55.62</v>
      </c>
      <c r="I23" s="529">
        <f t="shared" ref="I23" si="1">ROUND(G23*H23,2)</f>
        <v>55.62</v>
      </c>
      <c r="J23" s="426"/>
      <c r="K23" s="530">
        <v>42.15</v>
      </c>
      <c r="L23" s="518">
        <f t="shared" ref="L23:L24" si="2">ROUND(K23*(1+$I$16),2)</f>
        <v>55.62</v>
      </c>
    </row>
    <row r="24" spans="1:13" s="519" customFormat="1" ht="30" customHeight="1">
      <c r="B24" s="395" t="s">
        <v>32</v>
      </c>
      <c r="C24" s="527" t="s">
        <v>115</v>
      </c>
      <c r="D24" s="531">
        <v>10216</v>
      </c>
      <c r="E24" s="532" t="s">
        <v>38</v>
      </c>
      <c r="F24" s="527" t="s">
        <v>39</v>
      </c>
      <c r="G24" s="533">
        <f>'QUANT.PRAÇA BELO HOR.'!$F$7</f>
        <v>38.83</v>
      </c>
      <c r="H24" s="528">
        <f t="shared" si="0"/>
        <v>10.53</v>
      </c>
      <c r="I24" s="529">
        <f>G24*H24</f>
        <v>408.87989999999996</v>
      </c>
      <c r="K24" s="530">
        <v>7.98</v>
      </c>
      <c r="L24" s="518">
        <f t="shared" si="2"/>
        <v>10.53</v>
      </c>
    </row>
    <row r="25" spans="1:13" s="519" customFormat="1" ht="30" customHeight="1">
      <c r="B25" s="513" t="s">
        <v>49</v>
      </c>
      <c r="C25" s="514"/>
      <c r="D25" s="520"/>
      <c r="E25" s="521" t="s">
        <v>50</v>
      </c>
      <c r="F25" s="520"/>
      <c r="G25" s="522"/>
      <c r="H25" s="523"/>
      <c r="I25" s="524"/>
      <c r="J25" s="525"/>
      <c r="K25" s="526"/>
      <c r="L25" s="518"/>
    </row>
    <row r="26" spans="1:13" s="519" customFormat="1" ht="30" customHeight="1">
      <c r="B26" s="534" t="s">
        <v>51</v>
      </c>
      <c r="C26" s="527" t="s">
        <v>115</v>
      </c>
      <c r="D26" s="531">
        <v>10402</v>
      </c>
      <c r="E26" s="532" t="s">
        <v>52</v>
      </c>
      <c r="F26" s="535" t="s">
        <v>31</v>
      </c>
      <c r="G26" s="533">
        <f>'QUANT.PRAÇA BELO HOR.'!$F$9</f>
        <v>105.29</v>
      </c>
      <c r="H26" s="528">
        <f>L26</f>
        <v>4.63</v>
      </c>
      <c r="I26" s="529">
        <f>G26*H26</f>
        <v>487.49270000000001</v>
      </c>
      <c r="K26" s="530">
        <v>3.51</v>
      </c>
      <c r="L26" s="518">
        <f>ROUND(K26*(1+$I$16),2)</f>
        <v>4.63</v>
      </c>
    </row>
    <row r="27" spans="1:13" s="519" customFormat="1" ht="30.75" customHeight="1">
      <c r="B27" s="513" t="s">
        <v>53</v>
      </c>
      <c r="C27" s="514"/>
      <c r="D27" s="520"/>
      <c r="E27" s="521" t="s">
        <v>54</v>
      </c>
      <c r="F27" s="520"/>
      <c r="G27" s="522"/>
      <c r="H27" s="523"/>
      <c r="I27" s="524"/>
      <c r="K27" s="530"/>
      <c r="L27" s="518"/>
    </row>
    <row r="28" spans="1:13" s="519" customFormat="1" ht="31.5" customHeight="1">
      <c r="B28" s="534" t="s">
        <v>55</v>
      </c>
      <c r="C28" s="527" t="s">
        <v>115</v>
      </c>
      <c r="D28" s="531">
        <v>10501</v>
      </c>
      <c r="E28" s="532" t="s">
        <v>56</v>
      </c>
      <c r="F28" s="535" t="s">
        <v>31</v>
      </c>
      <c r="G28" s="533">
        <f>'QUANT.PRAÇA BELO HOR.'!$F$11</f>
        <v>206.04</v>
      </c>
      <c r="H28" s="528">
        <f>L28</f>
        <v>12.39</v>
      </c>
      <c r="I28" s="529">
        <f>G28*H28</f>
        <v>2552.8355999999999</v>
      </c>
      <c r="K28" s="530">
        <v>9.39</v>
      </c>
      <c r="L28" s="518">
        <f>ROUND(K28*(1+$I$16),2)</f>
        <v>12.39</v>
      </c>
    </row>
    <row r="29" spans="1:13" s="519" customFormat="1" ht="30" customHeight="1">
      <c r="B29" s="513">
        <v>2</v>
      </c>
      <c r="C29" s="514"/>
      <c r="D29" s="520"/>
      <c r="E29" s="521" t="s">
        <v>57</v>
      </c>
      <c r="F29" s="520"/>
      <c r="G29" s="522"/>
      <c r="H29" s="523"/>
      <c r="I29" s="524"/>
      <c r="K29" s="530"/>
      <c r="L29" s="518"/>
    </row>
    <row r="30" spans="1:13" s="519" customFormat="1" ht="30" customHeight="1">
      <c r="B30" s="513" t="s">
        <v>58</v>
      </c>
      <c r="C30" s="514"/>
      <c r="D30" s="520"/>
      <c r="E30" s="521" t="s">
        <v>59</v>
      </c>
      <c r="F30" s="520"/>
      <c r="G30" s="522"/>
      <c r="H30" s="523"/>
      <c r="I30" s="524"/>
      <c r="K30" s="530"/>
      <c r="L30" s="518"/>
    </row>
    <row r="31" spans="1:13" s="519" customFormat="1" ht="30.75" customHeight="1">
      <c r="B31" s="534" t="s">
        <v>60</v>
      </c>
      <c r="C31" s="527" t="s">
        <v>115</v>
      </c>
      <c r="D31" s="531">
        <v>20305</v>
      </c>
      <c r="E31" s="532" t="s">
        <v>61</v>
      </c>
      <c r="F31" s="535" t="s">
        <v>31</v>
      </c>
      <c r="G31" s="533">
        <f>'QUANT.PRAÇA BELO HOR.'!$F$14</f>
        <v>8</v>
      </c>
      <c r="H31" s="528">
        <f>L31</f>
        <v>377.97</v>
      </c>
      <c r="I31" s="529">
        <f>G31*H31</f>
        <v>3023.76</v>
      </c>
      <c r="K31" s="530">
        <v>286.43</v>
      </c>
      <c r="L31" s="518">
        <f t="shared" ref="L31:L34" si="3">ROUND(K31*(1+$I$16),2)</f>
        <v>377.97</v>
      </c>
    </row>
    <row r="32" spans="1:13" s="519" customFormat="1" ht="36" customHeight="1">
      <c r="B32" s="534" t="s">
        <v>62</v>
      </c>
      <c r="C32" s="527" t="s">
        <v>115</v>
      </c>
      <c r="D32" s="531">
        <v>20344</v>
      </c>
      <c r="E32" s="532" t="s">
        <v>66</v>
      </c>
      <c r="F32" s="527" t="s">
        <v>44</v>
      </c>
      <c r="G32" s="533">
        <f>'QUANT.PRAÇA BELO HOR.'!$F$15</f>
        <v>1</v>
      </c>
      <c r="H32" s="528">
        <f>L32</f>
        <v>1366.67</v>
      </c>
      <c r="I32" s="529">
        <f>G32*H32</f>
        <v>1366.67</v>
      </c>
      <c r="K32" s="530">
        <v>1035.67</v>
      </c>
      <c r="L32" s="518">
        <f t="shared" si="3"/>
        <v>1366.67</v>
      </c>
    </row>
    <row r="33" spans="1:14" s="519" customFormat="1" ht="81.75" customHeight="1">
      <c r="B33" s="534" t="s">
        <v>65</v>
      </c>
      <c r="C33" s="527" t="s">
        <v>115</v>
      </c>
      <c r="D33" s="531">
        <v>20352</v>
      </c>
      <c r="E33" s="532" t="s">
        <v>605</v>
      </c>
      <c r="F33" s="527" t="s">
        <v>64</v>
      </c>
      <c r="G33" s="533">
        <f>'QUANT.PRAÇA BELO HOR.'!$F$16</f>
        <v>4</v>
      </c>
      <c r="H33" s="528">
        <f>L33</f>
        <v>1038.96</v>
      </c>
      <c r="I33" s="529">
        <f>G33*H33</f>
        <v>4155.84</v>
      </c>
      <c r="K33" s="530">
        <v>787.33</v>
      </c>
      <c r="L33" s="518">
        <f t="shared" si="3"/>
        <v>1038.96</v>
      </c>
    </row>
    <row r="34" spans="1:14" s="519" customFormat="1" ht="66.75" customHeight="1">
      <c r="B34" s="534" t="s">
        <v>67</v>
      </c>
      <c r="C34" s="527" t="s">
        <v>115</v>
      </c>
      <c r="D34" s="531">
        <v>20350</v>
      </c>
      <c r="E34" s="536" t="s">
        <v>68</v>
      </c>
      <c r="F34" s="535" t="s">
        <v>39</v>
      </c>
      <c r="G34" s="537">
        <f>'QUANT.PRAÇA BELO HOR.'!$F$17</f>
        <v>60.7</v>
      </c>
      <c r="H34" s="528">
        <f>L34</f>
        <v>236.82</v>
      </c>
      <c r="I34" s="529">
        <f>G34*H34</f>
        <v>14374.974</v>
      </c>
      <c r="K34" s="530">
        <v>179.46</v>
      </c>
      <c r="L34" s="518">
        <f t="shared" si="3"/>
        <v>236.82</v>
      </c>
      <c r="N34" s="538"/>
    </row>
    <row r="35" spans="1:14" s="519" customFormat="1" ht="52.5" customHeight="1">
      <c r="B35" s="513" t="s">
        <v>69</v>
      </c>
      <c r="C35" s="514"/>
      <c r="D35" s="520"/>
      <c r="E35" s="521" t="s">
        <v>70</v>
      </c>
      <c r="F35" s="520"/>
      <c r="G35" s="522"/>
      <c r="H35" s="523"/>
      <c r="I35" s="524"/>
      <c r="K35" s="530"/>
      <c r="L35" s="518"/>
    </row>
    <row r="36" spans="1:14" s="519" customFormat="1" ht="64.5" customHeight="1">
      <c r="B36" s="534" t="s">
        <v>71</v>
      </c>
      <c r="C36" s="527" t="s">
        <v>115</v>
      </c>
      <c r="D36" s="531">
        <v>20812</v>
      </c>
      <c r="E36" s="532" t="s">
        <v>72</v>
      </c>
      <c r="F36" s="527" t="s">
        <v>39</v>
      </c>
      <c r="G36" s="533">
        <f>'QUANT.PRAÇA BELO HOR.'!$F$19</f>
        <v>4</v>
      </c>
      <c r="H36" s="528">
        <f>L36</f>
        <v>38.82</v>
      </c>
      <c r="I36" s="529">
        <f>G36*H36</f>
        <v>155.28</v>
      </c>
      <c r="K36" s="530">
        <v>29.42</v>
      </c>
      <c r="L36" s="518">
        <f t="shared" ref="L36:L37" si="4">ROUND(K36*(1+$I$16),2)</f>
        <v>38.82</v>
      </c>
    </row>
    <row r="37" spans="1:14" s="519" customFormat="1" ht="64.5" customHeight="1">
      <c r="B37" s="534" t="s">
        <v>73</v>
      </c>
      <c r="C37" s="527" t="s">
        <v>115</v>
      </c>
      <c r="D37" s="531">
        <v>20713</v>
      </c>
      <c r="E37" s="532" t="s">
        <v>74</v>
      </c>
      <c r="F37" s="527" t="s">
        <v>39</v>
      </c>
      <c r="G37" s="533">
        <f>'QUANT.PRAÇA BELO HOR.'!$F$20</f>
        <v>8</v>
      </c>
      <c r="H37" s="528">
        <f t="shared" ref="H37" si="5">L37</f>
        <v>805.52</v>
      </c>
      <c r="I37" s="529">
        <f t="shared" ref="I37" si="6">G37*H37</f>
        <v>6444.16</v>
      </c>
      <c r="K37" s="530">
        <v>610.42999999999995</v>
      </c>
      <c r="L37" s="518">
        <f t="shared" si="4"/>
        <v>805.52</v>
      </c>
    </row>
    <row r="38" spans="1:14" s="519" customFormat="1" ht="30" customHeight="1">
      <c r="B38" s="513">
        <v>3</v>
      </c>
      <c r="C38" s="514"/>
      <c r="D38" s="520"/>
      <c r="E38" s="521" t="s">
        <v>75</v>
      </c>
      <c r="F38" s="520"/>
      <c r="G38" s="522"/>
      <c r="H38" s="523"/>
      <c r="I38" s="524"/>
      <c r="K38" s="530"/>
      <c r="L38" s="518"/>
    </row>
    <row r="39" spans="1:14" s="519" customFormat="1" ht="30" customHeight="1">
      <c r="B39" s="513" t="s">
        <v>76</v>
      </c>
      <c r="C39" s="514"/>
      <c r="D39" s="520"/>
      <c r="E39" s="521" t="s">
        <v>77</v>
      </c>
      <c r="F39" s="520"/>
      <c r="G39" s="522"/>
      <c r="H39" s="523"/>
      <c r="I39" s="524"/>
      <c r="K39" s="530"/>
      <c r="L39" s="518"/>
    </row>
    <row r="40" spans="1:14" s="539" customFormat="1" ht="36" customHeight="1">
      <c r="A40" s="519"/>
      <c r="B40" s="534" t="s">
        <v>78</v>
      </c>
      <c r="C40" s="527" t="s">
        <v>115</v>
      </c>
      <c r="D40" s="531">
        <v>30101</v>
      </c>
      <c r="E40" s="532" t="s">
        <v>79</v>
      </c>
      <c r="F40" s="535" t="s">
        <v>36</v>
      </c>
      <c r="G40" s="533">
        <f>'QUANT.PRAÇA BELO HOR.'!$F$23</f>
        <v>1.94</v>
      </c>
      <c r="H40" s="528">
        <f>L40</f>
        <v>60.25</v>
      </c>
      <c r="I40" s="529">
        <f>G40*H40</f>
        <v>116.88499999999999</v>
      </c>
      <c r="K40" s="530">
        <v>45.66</v>
      </c>
      <c r="L40" s="518">
        <f>ROUND(K40*(1+$I$16),2)</f>
        <v>60.25</v>
      </c>
      <c r="N40" s="540"/>
    </row>
    <row r="41" spans="1:14" s="539" customFormat="1" ht="30" customHeight="1">
      <c r="A41" s="519"/>
      <c r="B41" s="534" t="s">
        <v>80</v>
      </c>
      <c r="C41" s="527" t="s">
        <v>115</v>
      </c>
      <c r="D41" s="531">
        <v>30119</v>
      </c>
      <c r="E41" s="532" t="s">
        <v>83</v>
      </c>
      <c r="F41" s="535" t="s">
        <v>31</v>
      </c>
      <c r="G41" s="533">
        <f>'QUANT.PRAÇA BELO HOR.'!$F$24</f>
        <v>3.24</v>
      </c>
      <c r="H41" s="528">
        <f>L41</f>
        <v>31.53</v>
      </c>
      <c r="I41" s="529">
        <f>G41*H41</f>
        <v>102.15720000000002</v>
      </c>
      <c r="K41" s="530">
        <v>23.89</v>
      </c>
      <c r="L41" s="518">
        <f>ROUND(K41*(1+$I$16),2)</f>
        <v>31.53</v>
      </c>
    </row>
    <row r="42" spans="1:14" s="539" customFormat="1" ht="30" customHeight="1">
      <c r="A42" s="519"/>
      <c r="B42" s="513" t="s">
        <v>84</v>
      </c>
      <c r="C42" s="514"/>
      <c r="D42" s="520"/>
      <c r="E42" s="521" t="s">
        <v>85</v>
      </c>
      <c r="F42" s="520"/>
      <c r="G42" s="522"/>
      <c r="H42" s="523"/>
      <c r="I42" s="524"/>
      <c r="K42" s="530"/>
      <c r="L42" s="518"/>
    </row>
    <row r="43" spans="1:14" s="539" customFormat="1" ht="30" customHeight="1">
      <c r="A43" s="519"/>
      <c r="B43" s="534" t="s">
        <v>86</v>
      </c>
      <c r="C43" s="527" t="s">
        <v>115</v>
      </c>
      <c r="D43" s="531">
        <v>30201</v>
      </c>
      <c r="E43" s="532" t="s">
        <v>87</v>
      </c>
      <c r="F43" s="535" t="s">
        <v>36</v>
      </c>
      <c r="G43" s="533">
        <f>'QUANT.PRAÇA BELO HOR.'!$F$26</f>
        <v>1.51</v>
      </c>
      <c r="H43" s="528">
        <f>L43</f>
        <v>64.900000000000006</v>
      </c>
      <c r="I43" s="529">
        <f>G43*H43</f>
        <v>97.999000000000009</v>
      </c>
      <c r="K43" s="530">
        <v>49.18</v>
      </c>
      <c r="L43" s="518">
        <f>ROUND(K43*(1+$I$16),2)</f>
        <v>64.900000000000006</v>
      </c>
    </row>
    <row r="44" spans="1:14" s="539" customFormat="1" ht="36" customHeight="1">
      <c r="A44" s="519"/>
      <c r="B44" s="534" t="s">
        <v>88</v>
      </c>
      <c r="C44" s="527" t="s">
        <v>115</v>
      </c>
      <c r="D44" s="531">
        <v>30210</v>
      </c>
      <c r="E44" s="532" t="s">
        <v>89</v>
      </c>
      <c r="F44" s="535" t="s">
        <v>36</v>
      </c>
      <c r="G44" s="533">
        <f>'QUANT.PRAÇA BELO HOR.'!$F$27</f>
        <v>26.32</v>
      </c>
      <c r="H44" s="528">
        <f>L44</f>
        <v>32.29</v>
      </c>
      <c r="I44" s="529">
        <f>G44*H44</f>
        <v>849.87279999999998</v>
      </c>
      <c r="K44" s="530">
        <v>24.47</v>
      </c>
      <c r="L44" s="518">
        <f>ROUND(K44*(1+$I$16),2)</f>
        <v>32.29</v>
      </c>
      <c r="N44" s="541"/>
    </row>
    <row r="45" spans="1:14" s="519" customFormat="1" ht="30.75" customHeight="1">
      <c r="B45" s="513" t="s">
        <v>90</v>
      </c>
      <c r="C45" s="514"/>
      <c r="D45" s="520"/>
      <c r="E45" s="521" t="s">
        <v>91</v>
      </c>
      <c r="F45" s="520"/>
      <c r="G45" s="522"/>
      <c r="H45" s="523"/>
      <c r="I45" s="524"/>
      <c r="K45" s="530"/>
      <c r="L45" s="518"/>
    </row>
    <row r="46" spans="1:14" s="519" customFormat="1" ht="63.75" customHeight="1">
      <c r="B46" s="534" t="s">
        <v>92</v>
      </c>
      <c r="C46" s="527" t="s">
        <v>115</v>
      </c>
      <c r="D46" s="531">
        <v>30304</v>
      </c>
      <c r="E46" s="532" t="s">
        <v>93</v>
      </c>
      <c r="F46" s="535" t="s">
        <v>36</v>
      </c>
      <c r="G46" s="533">
        <f>'QUANT.PRAÇA BELO HOR.'!$F$29</f>
        <v>3.71</v>
      </c>
      <c r="H46" s="528">
        <f>L46</f>
        <v>64.459999999999994</v>
      </c>
      <c r="I46" s="881">
        <f>G46*H46</f>
        <v>239.14659999999998</v>
      </c>
      <c r="K46" s="530">
        <v>48.85</v>
      </c>
      <c r="L46" s="518">
        <f>ROUND(K46*(1+$I$16),2)</f>
        <v>64.459999999999994</v>
      </c>
    </row>
    <row r="47" spans="1:14" s="539" customFormat="1" ht="30" customHeight="1">
      <c r="A47" s="519"/>
      <c r="B47" s="513">
        <v>4</v>
      </c>
      <c r="C47" s="514"/>
      <c r="D47" s="520"/>
      <c r="E47" s="521" t="s">
        <v>117</v>
      </c>
      <c r="F47" s="520"/>
      <c r="G47" s="522"/>
      <c r="H47" s="523"/>
      <c r="I47" s="524"/>
      <c r="K47" s="542"/>
      <c r="L47" s="518"/>
    </row>
    <row r="48" spans="1:14" s="539" customFormat="1" ht="30" customHeight="1">
      <c r="A48" s="519"/>
      <c r="B48" s="513" t="s">
        <v>95</v>
      </c>
      <c r="C48" s="514"/>
      <c r="D48" s="520"/>
      <c r="E48" s="521" t="s">
        <v>119</v>
      </c>
      <c r="F48" s="520"/>
      <c r="G48" s="522"/>
      <c r="H48" s="523"/>
      <c r="I48" s="524"/>
      <c r="K48" s="542"/>
      <c r="L48" s="518"/>
    </row>
    <row r="49" spans="1:14" s="519" customFormat="1" ht="30" customHeight="1">
      <c r="B49" s="534" t="s">
        <v>97</v>
      </c>
      <c r="C49" s="527" t="s">
        <v>115</v>
      </c>
      <c r="D49" s="18">
        <v>130112</v>
      </c>
      <c r="E49" s="543" t="s">
        <v>121</v>
      </c>
      <c r="F49" s="535" t="s">
        <v>31</v>
      </c>
      <c r="G49" s="533">
        <f>'QUANT.PRAÇA BELO HOR.'!$F$32</f>
        <v>209.76</v>
      </c>
      <c r="H49" s="528">
        <f>L49</f>
        <v>51.53</v>
      </c>
      <c r="I49" s="529">
        <f>G49*H49</f>
        <v>10808.9328</v>
      </c>
      <c r="K49" s="423">
        <v>39.049999999999997</v>
      </c>
      <c r="L49" s="518">
        <f>ROUND(K49*(1+$I$16),2)</f>
        <v>51.53</v>
      </c>
    </row>
    <row r="50" spans="1:14" s="519" customFormat="1" ht="36" customHeight="1">
      <c r="B50" s="534" t="s">
        <v>606</v>
      </c>
      <c r="C50" s="527" t="s">
        <v>115</v>
      </c>
      <c r="D50" s="531">
        <v>130103</v>
      </c>
      <c r="E50" s="532" t="s">
        <v>123</v>
      </c>
      <c r="F50" s="535" t="s">
        <v>31</v>
      </c>
      <c r="G50" s="533">
        <f>'QUANT.PRAÇA BELO HOR.'!$F$33</f>
        <v>55.91</v>
      </c>
      <c r="H50" s="528">
        <f>L50</f>
        <v>25.31</v>
      </c>
      <c r="I50" s="529">
        <f>G50*H50</f>
        <v>1415.0820999999999</v>
      </c>
      <c r="K50" s="530">
        <v>19.18</v>
      </c>
      <c r="L50" s="518">
        <f>ROUND(K50*(1+$I$16),2)</f>
        <v>25.31</v>
      </c>
    </row>
    <row r="51" spans="1:14" s="519" customFormat="1" ht="36" customHeight="1">
      <c r="B51" s="534" t="s">
        <v>607</v>
      </c>
      <c r="C51" s="59" t="s">
        <v>125</v>
      </c>
      <c r="D51" s="544">
        <v>97087</v>
      </c>
      <c r="E51" s="545" t="s">
        <v>126</v>
      </c>
      <c r="F51" s="535" t="s">
        <v>31</v>
      </c>
      <c r="G51" s="533">
        <f>'QUANT.PRAÇA BELO HOR.'!$F$34</f>
        <v>209.76</v>
      </c>
      <c r="H51" s="528">
        <f>L51</f>
        <v>2.61</v>
      </c>
      <c r="I51" s="529">
        <f>G51*H51</f>
        <v>547.47359999999992</v>
      </c>
      <c r="K51" s="530">
        <v>1.98</v>
      </c>
      <c r="L51" s="518">
        <f>ROUND(K51*(1+$I$16),2)</f>
        <v>2.61</v>
      </c>
    </row>
    <row r="52" spans="1:14" s="519" customFormat="1" ht="54" customHeight="1">
      <c r="B52" s="534" t="s">
        <v>608</v>
      </c>
      <c r="C52" s="59" t="s">
        <v>128</v>
      </c>
      <c r="D52" s="497">
        <v>3637</v>
      </c>
      <c r="E52" s="543" t="s">
        <v>609</v>
      </c>
      <c r="F52" s="535" t="s">
        <v>31</v>
      </c>
      <c r="G52" s="533">
        <f>'QUANT.PRAÇA BELO HOR.'!$F$35</f>
        <v>209.76</v>
      </c>
      <c r="H52" s="528">
        <f>L52</f>
        <v>49.43</v>
      </c>
      <c r="I52" s="529">
        <f>G52*H52</f>
        <v>10368.436799999999</v>
      </c>
      <c r="K52" s="530">
        <v>37.46</v>
      </c>
      <c r="L52" s="518">
        <f>ROUND(K52*(1+$I$16),2)</f>
        <v>49.43</v>
      </c>
    </row>
    <row r="53" spans="1:14" s="539" customFormat="1" ht="30" customHeight="1">
      <c r="A53" s="519"/>
      <c r="B53" s="513" t="s">
        <v>610</v>
      </c>
      <c r="C53" s="514"/>
      <c r="D53" s="520"/>
      <c r="E53" s="521" t="s">
        <v>107</v>
      </c>
      <c r="F53" s="520"/>
      <c r="G53" s="522"/>
      <c r="H53" s="523"/>
      <c r="I53" s="524"/>
      <c r="K53" s="542"/>
      <c r="L53" s="518"/>
    </row>
    <row r="54" spans="1:14" s="519" customFormat="1" ht="53.25" customHeight="1">
      <c r="B54" s="534" t="s">
        <v>611</v>
      </c>
      <c r="C54" s="546" t="s">
        <v>136</v>
      </c>
      <c r="D54" s="547"/>
      <c r="E54" s="543" t="s">
        <v>137</v>
      </c>
      <c r="F54" s="535" t="s">
        <v>31</v>
      </c>
      <c r="G54" s="533">
        <f>'QUANT.PRAÇA BELO HOR.'!$F$37</f>
        <v>58.58</v>
      </c>
      <c r="H54" s="528">
        <f>L54</f>
        <v>152.82</v>
      </c>
      <c r="I54" s="529">
        <f>G54*H54</f>
        <v>8952.1955999999991</v>
      </c>
      <c r="K54" s="548">
        <f>[2]COMPOSIÇOES!F37</f>
        <v>115.81020000000001</v>
      </c>
      <c r="L54" s="518">
        <f>ROUND(K54*(1+$I$16),2)</f>
        <v>152.82</v>
      </c>
    </row>
    <row r="55" spans="1:14" s="519" customFormat="1" ht="69.75" customHeight="1">
      <c r="B55" s="534" t="s">
        <v>612</v>
      </c>
      <c r="C55" s="546" t="s">
        <v>145</v>
      </c>
      <c r="D55" s="527"/>
      <c r="E55" s="532" t="s">
        <v>140</v>
      </c>
      <c r="F55" s="535" t="s">
        <v>31</v>
      </c>
      <c r="G55" s="533">
        <f>'QUANT.PRAÇA BELO HOR.'!$F$38</f>
        <v>90.46</v>
      </c>
      <c r="H55" s="528">
        <f>L55</f>
        <v>144.27000000000001</v>
      </c>
      <c r="I55" s="529">
        <f>G55*H55</f>
        <v>13050.664199999999</v>
      </c>
      <c r="K55" s="548">
        <f>[2]COMPOSIÇOES!F75</f>
        <v>109.32883000000001</v>
      </c>
      <c r="L55" s="518">
        <f>ROUND(K55*(1+$I$16),2)</f>
        <v>144.27000000000001</v>
      </c>
      <c r="N55" s="549"/>
    </row>
    <row r="56" spans="1:14" s="519" customFormat="1" ht="70.5" customHeight="1">
      <c r="B56" s="534" t="s">
        <v>613</v>
      </c>
      <c r="C56" s="546" t="s">
        <v>142</v>
      </c>
      <c r="D56" s="527"/>
      <c r="E56" s="532" t="s">
        <v>143</v>
      </c>
      <c r="F56" s="535" t="s">
        <v>31</v>
      </c>
      <c r="G56" s="533">
        <f>'QUANT.PRAÇA BELO HOR.'!$F$39</f>
        <v>70.709999999999994</v>
      </c>
      <c r="H56" s="528">
        <f>L56</f>
        <v>144.27000000000001</v>
      </c>
      <c r="I56" s="529">
        <f>G56*H56</f>
        <v>10201.331700000001</v>
      </c>
      <c r="K56" s="548">
        <f>[2]COMPOSIÇOES!F112</f>
        <v>109.32883000000001</v>
      </c>
      <c r="L56" s="518">
        <f>ROUND(K56*(1+$I$16),2)</f>
        <v>144.27000000000001</v>
      </c>
      <c r="N56" s="549"/>
    </row>
    <row r="57" spans="1:14" s="519" customFormat="1" ht="30" customHeight="1">
      <c r="B57" s="513" t="s">
        <v>614</v>
      </c>
      <c r="C57" s="514"/>
      <c r="D57" s="520"/>
      <c r="E57" s="521" t="s">
        <v>148</v>
      </c>
      <c r="F57" s="520"/>
      <c r="G57" s="522"/>
      <c r="H57" s="523"/>
      <c r="I57" s="524"/>
      <c r="K57" s="530"/>
      <c r="L57" s="518"/>
    </row>
    <row r="58" spans="1:14" s="519" customFormat="1" ht="30" customHeight="1">
      <c r="B58" s="534" t="s">
        <v>615</v>
      </c>
      <c r="C58" s="527" t="s">
        <v>115</v>
      </c>
      <c r="D58" s="527">
        <v>130308</v>
      </c>
      <c r="E58" s="532" t="s">
        <v>150</v>
      </c>
      <c r="F58" s="535" t="s">
        <v>151</v>
      </c>
      <c r="G58" s="533">
        <f>'QUANT.PRAÇA BELO HOR.'!$F$41</f>
        <v>39.57</v>
      </c>
      <c r="H58" s="528">
        <f>L58</f>
        <v>52.41</v>
      </c>
      <c r="I58" s="529">
        <f>G58*H58</f>
        <v>2073.8636999999999</v>
      </c>
      <c r="K58" s="530">
        <v>39.72</v>
      </c>
      <c r="L58" s="518">
        <f>ROUND(K58*(1+$I$16),2)</f>
        <v>52.41</v>
      </c>
    </row>
    <row r="59" spans="1:14" s="539" customFormat="1" ht="30" customHeight="1">
      <c r="A59" s="519"/>
      <c r="B59" s="513">
        <v>5</v>
      </c>
      <c r="C59" s="514"/>
      <c r="D59" s="520"/>
      <c r="E59" s="521" t="s">
        <v>156</v>
      </c>
      <c r="F59" s="520"/>
      <c r="G59" s="522"/>
      <c r="H59" s="523"/>
      <c r="I59" s="524"/>
      <c r="K59" s="542"/>
      <c r="L59" s="518"/>
    </row>
    <row r="60" spans="1:14" s="519" customFormat="1" ht="30" customHeight="1">
      <c r="B60" s="513" t="s">
        <v>100</v>
      </c>
      <c r="C60" s="514"/>
      <c r="D60" s="520"/>
      <c r="E60" s="521" t="s">
        <v>158</v>
      </c>
      <c r="F60" s="520"/>
      <c r="G60" s="522"/>
      <c r="H60" s="523"/>
      <c r="I60" s="524"/>
      <c r="K60" s="530"/>
      <c r="L60" s="518"/>
    </row>
    <row r="61" spans="1:14" s="519" customFormat="1" ht="52.5" customHeight="1">
      <c r="B61" s="534" t="s">
        <v>102</v>
      </c>
      <c r="C61" s="527" t="s">
        <v>115</v>
      </c>
      <c r="D61" s="531">
        <v>150614</v>
      </c>
      <c r="E61" s="532" t="s">
        <v>160</v>
      </c>
      <c r="F61" s="527" t="s">
        <v>44</v>
      </c>
      <c r="G61" s="533">
        <f>'QUANT.PRAÇA BELO HOR.'!$F$44</f>
        <v>2</v>
      </c>
      <c r="H61" s="528">
        <f>L61</f>
        <v>157.96</v>
      </c>
      <c r="I61" s="529">
        <f>G61*H61</f>
        <v>315.92</v>
      </c>
      <c r="K61" s="530">
        <v>119.7</v>
      </c>
      <c r="L61" s="518">
        <f>ROUND(K61*(1+$I$16),2)</f>
        <v>157.96</v>
      </c>
    </row>
    <row r="62" spans="1:14" s="519" customFormat="1" ht="30" customHeight="1">
      <c r="B62" s="534" t="s">
        <v>104</v>
      </c>
      <c r="C62" s="527" t="s">
        <v>115</v>
      </c>
      <c r="D62" s="531">
        <v>150628</v>
      </c>
      <c r="E62" s="532" t="s">
        <v>162</v>
      </c>
      <c r="F62" s="527" t="s">
        <v>44</v>
      </c>
      <c r="G62" s="533">
        <f>'QUANT.PRAÇA BELO HOR.'!$F$45</f>
        <v>14</v>
      </c>
      <c r="H62" s="528">
        <f>L62</f>
        <v>10.08</v>
      </c>
      <c r="I62" s="529">
        <f>G62*H62</f>
        <v>141.12</v>
      </c>
      <c r="K62" s="530">
        <v>7.64</v>
      </c>
      <c r="L62" s="518">
        <f>ROUND(K62*(1+$I$16),2)</f>
        <v>10.08</v>
      </c>
    </row>
    <row r="63" spans="1:14" s="519" customFormat="1" ht="30.75" customHeight="1">
      <c r="B63" s="513" t="s">
        <v>106</v>
      </c>
      <c r="C63" s="514"/>
      <c r="D63" s="520"/>
      <c r="E63" s="521" t="s">
        <v>164</v>
      </c>
      <c r="F63" s="520"/>
      <c r="G63" s="522"/>
      <c r="H63" s="523"/>
      <c r="I63" s="524"/>
      <c r="K63" s="530"/>
      <c r="L63" s="518"/>
    </row>
    <row r="64" spans="1:14" s="519" customFormat="1" ht="29.25" customHeight="1">
      <c r="B64" s="534" t="s">
        <v>108</v>
      </c>
      <c r="C64" s="527" t="s">
        <v>115</v>
      </c>
      <c r="D64" s="531">
        <v>151133</v>
      </c>
      <c r="E64" s="532" t="s">
        <v>166</v>
      </c>
      <c r="F64" s="535" t="s">
        <v>39</v>
      </c>
      <c r="G64" s="533">
        <f>'QUANT.PRAÇA BELO HOR.'!$F$47</f>
        <v>14.87</v>
      </c>
      <c r="H64" s="528">
        <f>L64</f>
        <v>13.47</v>
      </c>
      <c r="I64" s="529">
        <f>G64*H64</f>
        <v>200.2989</v>
      </c>
      <c r="K64" s="530">
        <v>10.210000000000001</v>
      </c>
      <c r="L64" s="518">
        <f>ROUND(K64*(1+$I$16),2)</f>
        <v>13.47</v>
      </c>
    </row>
    <row r="65" spans="1:13" s="519" customFormat="1" ht="35.25" customHeight="1">
      <c r="B65" s="534" t="s">
        <v>616</v>
      </c>
      <c r="C65" s="527" t="s">
        <v>125</v>
      </c>
      <c r="D65" s="531">
        <v>91850</v>
      </c>
      <c r="E65" s="532" t="s">
        <v>168</v>
      </c>
      <c r="F65" s="535" t="s">
        <v>39</v>
      </c>
      <c r="G65" s="533">
        <f>'QUANT.PRAÇA BELO HOR.'!$F$48</f>
        <v>25.12</v>
      </c>
      <c r="H65" s="528">
        <f>L65</f>
        <v>12.63</v>
      </c>
      <c r="I65" s="529">
        <f>G65*H65</f>
        <v>317.26560000000001</v>
      </c>
      <c r="K65" s="530">
        <v>9.57</v>
      </c>
      <c r="L65" s="518">
        <f>ROUND(K65*(1+$I$16),2)</f>
        <v>12.63</v>
      </c>
    </row>
    <row r="66" spans="1:13" s="1" customFormat="1" ht="30" customHeight="1">
      <c r="B66" s="388" t="s">
        <v>617</v>
      </c>
      <c r="C66" s="389"/>
      <c r="D66" s="390"/>
      <c r="E66" s="391" t="s">
        <v>170</v>
      </c>
      <c r="F66" s="390"/>
      <c r="G66" s="399"/>
      <c r="H66" s="400"/>
      <c r="I66" s="427"/>
      <c r="J66" s="420"/>
      <c r="K66" s="423"/>
      <c r="L66" s="423"/>
      <c r="M66" s="550"/>
    </row>
    <row r="67" spans="1:13" s="1" customFormat="1" ht="37.5" customHeight="1">
      <c r="B67" s="395" t="s">
        <v>618</v>
      </c>
      <c r="C67" s="527" t="s">
        <v>115</v>
      </c>
      <c r="D67" s="19">
        <v>151301</v>
      </c>
      <c r="E67" s="20" t="s">
        <v>172</v>
      </c>
      <c r="F67" s="18" t="s">
        <v>44</v>
      </c>
      <c r="G67" s="396">
        <f>'QUANT.PRAÇA BELO HOR.'!$F$50</f>
        <v>2</v>
      </c>
      <c r="H67" s="397">
        <f>L67</f>
        <v>25.07</v>
      </c>
      <c r="I67" s="425">
        <f>ROUND(G67*H67,2)</f>
        <v>50.14</v>
      </c>
      <c r="J67" s="420"/>
      <c r="K67" s="423">
        <v>19</v>
      </c>
      <c r="L67" s="423">
        <f>ROUND(K67*(1+$I$16),2)</f>
        <v>25.07</v>
      </c>
      <c r="M67" s="550"/>
    </row>
    <row r="68" spans="1:13" s="1" customFormat="1" ht="37.5" customHeight="1">
      <c r="B68" s="395" t="s">
        <v>619</v>
      </c>
      <c r="C68" s="527" t="s">
        <v>115</v>
      </c>
      <c r="D68" s="19">
        <v>151302</v>
      </c>
      <c r="E68" s="20" t="s">
        <v>174</v>
      </c>
      <c r="F68" s="18" t="s">
        <v>44</v>
      </c>
      <c r="G68" s="396">
        <f>'QUANT.PRAÇA BELO HOR.'!$F$51</f>
        <v>2</v>
      </c>
      <c r="H68" s="397">
        <f>L68</f>
        <v>25.07</v>
      </c>
      <c r="I68" s="425">
        <f>ROUND(G68*H68,2)</f>
        <v>50.14</v>
      </c>
      <c r="J68" s="420"/>
      <c r="K68" s="423">
        <v>19</v>
      </c>
      <c r="L68" s="423">
        <f>ROUND(K68*(1+$I$16),2)</f>
        <v>25.07</v>
      </c>
      <c r="M68" s="550"/>
    </row>
    <row r="69" spans="1:13" s="519" customFormat="1" ht="30.75" customHeight="1">
      <c r="B69" s="513" t="s">
        <v>620</v>
      </c>
      <c r="C69" s="514"/>
      <c r="D69" s="520"/>
      <c r="E69" s="521" t="s">
        <v>176</v>
      </c>
      <c r="F69" s="520"/>
      <c r="G69" s="522"/>
      <c r="H69" s="523"/>
      <c r="I69" s="524"/>
      <c r="K69" s="530"/>
      <c r="L69" s="518"/>
    </row>
    <row r="70" spans="1:13" s="519" customFormat="1" ht="36" customHeight="1">
      <c r="B70" s="534" t="s">
        <v>621</v>
      </c>
      <c r="C70" s="527" t="s">
        <v>115</v>
      </c>
      <c r="D70" s="531">
        <v>151402</v>
      </c>
      <c r="E70" s="532" t="s">
        <v>178</v>
      </c>
      <c r="F70" s="535" t="s">
        <v>39</v>
      </c>
      <c r="G70" s="533">
        <f>'QUANT.PRAÇA BELO HOR.'!$F$53</f>
        <v>30.88</v>
      </c>
      <c r="H70" s="528">
        <f>L70</f>
        <v>8.8000000000000007</v>
      </c>
      <c r="I70" s="529">
        <f>G70*H70</f>
        <v>271.74400000000003</v>
      </c>
      <c r="K70" s="530">
        <v>6.67</v>
      </c>
      <c r="L70" s="518">
        <f>ROUND(K70*(1+$I$16),2)</f>
        <v>8.8000000000000007</v>
      </c>
    </row>
    <row r="71" spans="1:13" s="519" customFormat="1" ht="36" customHeight="1">
      <c r="B71" s="534" t="s">
        <v>622</v>
      </c>
      <c r="C71" s="527" t="s">
        <v>115</v>
      </c>
      <c r="D71" s="531">
        <v>151403</v>
      </c>
      <c r="E71" s="532" t="s">
        <v>180</v>
      </c>
      <c r="F71" s="535" t="s">
        <v>39</v>
      </c>
      <c r="G71" s="533">
        <f>'QUANT.PRAÇA BELO HOR.'!$F$54</f>
        <v>16</v>
      </c>
      <c r="H71" s="528">
        <f>L71</f>
        <v>11.74</v>
      </c>
      <c r="I71" s="529">
        <f>G71*H71</f>
        <v>187.84</v>
      </c>
      <c r="K71" s="530">
        <v>8.9</v>
      </c>
      <c r="L71" s="518">
        <f>ROUND(K71*(1+$I$16),2)</f>
        <v>11.74</v>
      </c>
    </row>
    <row r="72" spans="1:13" s="519" customFormat="1" ht="30.75" customHeight="1">
      <c r="B72" s="513" t="s">
        <v>623</v>
      </c>
      <c r="C72" s="514"/>
      <c r="D72" s="520"/>
      <c r="E72" s="521" t="s">
        <v>182</v>
      </c>
      <c r="F72" s="520"/>
      <c r="G72" s="522"/>
      <c r="H72" s="523"/>
      <c r="I72" s="524"/>
      <c r="K72" s="530"/>
      <c r="L72" s="518"/>
    </row>
    <row r="73" spans="1:13" s="519" customFormat="1" ht="52.5" customHeight="1">
      <c r="B73" s="534" t="s">
        <v>624</v>
      </c>
      <c r="C73" s="527" t="s">
        <v>115</v>
      </c>
      <c r="D73" s="19">
        <v>151817</v>
      </c>
      <c r="E73" s="20" t="s">
        <v>184</v>
      </c>
      <c r="F73" s="535" t="s">
        <v>44</v>
      </c>
      <c r="G73" s="533">
        <f>'QUANT.PRAÇA BELO HOR.'!$F$56</f>
        <v>3</v>
      </c>
      <c r="H73" s="528">
        <f>L73</f>
        <v>307.24</v>
      </c>
      <c r="I73" s="529">
        <f>G73*H73</f>
        <v>921.72</v>
      </c>
      <c r="K73" s="423">
        <v>232.83</v>
      </c>
      <c r="L73" s="518">
        <f>ROUND(K73*(1+$I$16),2)</f>
        <v>307.24</v>
      </c>
    </row>
    <row r="74" spans="1:13" s="539" customFormat="1" ht="30" customHeight="1">
      <c r="A74" s="519"/>
      <c r="B74" s="513">
        <v>6</v>
      </c>
      <c r="C74" s="514"/>
      <c r="D74" s="520"/>
      <c r="E74" s="521" t="s">
        <v>185</v>
      </c>
      <c r="F74" s="520"/>
      <c r="G74" s="522"/>
      <c r="H74" s="523"/>
      <c r="I74" s="524"/>
      <c r="K74" s="542"/>
      <c r="L74" s="518"/>
    </row>
    <row r="75" spans="1:13" s="539" customFormat="1" ht="30" customHeight="1">
      <c r="A75" s="519"/>
      <c r="B75" s="513" t="s">
        <v>112</v>
      </c>
      <c r="C75" s="514"/>
      <c r="D75" s="520"/>
      <c r="E75" s="521" t="s">
        <v>187</v>
      </c>
      <c r="F75" s="520"/>
      <c r="G75" s="522"/>
      <c r="H75" s="523"/>
      <c r="I75" s="524"/>
      <c r="K75" s="542"/>
      <c r="L75" s="518"/>
    </row>
    <row r="76" spans="1:13" s="539" customFormat="1" ht="52.5" customHeight="1">
      <c r="A76" s="519"/>
      <c r="B76" s="534" t="s">
        <v>114</v>
      </c>
      <c r="C76" s="527" t="s">
        <v>569</v>
      </c>
      <c r="D76" s="551"/>
      <c r="E76" s="552" t="s">
        <v>570</v>
      </c>
      <c r="F76" s="527" t="s">
        <v>44</v>
      </c>
      <c r="G76" s="533">
        <f>'QUANT.PRAÇA BELO HOR.'!$F$59</f>
        <v>14</v>
      </c>
      <c r="H76" s="528">
        <f>L76</f>
        <v>136.71</v>
      </c>
      <c r="I76" s="529">
        <f>G76*H76</f>
        <v>1913.94</v>
      </c>
      <c r="K76" s="530">
        <f>[2]COMPOSIÇOES!F148</f>
        <v>103.601</v>
      </c>
      <c r="L76" s="518">
        <f>ROUND(K76*(1+$I$16),2)</f>
        <v>136.71</v>
      </c>
    </row>
    <row r="77" spans="1:13" s="519" customFormat="1" ht="30.75" customHeight="1">
      <c r="B77" s="513">
        <v>7</v>
      </c>
      <c r="C77" s="514"/>
      <c r="D77" s="520"/>
      <c r="E77" s="521" t="s">
        <v>202</v>
      </c>
      <c r="F77" s="520"/>
      <c r="G77" s="522"/>
      <c r="H77" s="523"/>
      <c r="I77" s="524"/>
      <c r="K77" s="530"/>
      <c r="L77" s="518"/>
    </row>
    <row r="78" spans="1:13" s="519" customFormat="1" ht="30.75" customHeight="1">
      <c r="B78" s="513" t="s">
        <v>118</v>
      </c>
      <c r="C78" s="514"/>
      <c r="D78" s="520"/>
      <c r="E78" s="521" t="s">
        <v>204</v>
      </c>
      <c r="F78" s="520"/>
      <c r="G78" s="522"/>
      <c r="H78" s="523"/>
      <c r="I78" s="524"/>
      <c r="K78" s="530"/>
      <c r="L78" s="518"/>
    </row>
    <row r="79" spans="1:13" s="519" customFormat="1" ht="30" customHeight="1">
      <c r="B79" s="534" t="s">
        <v>120</v>
      </c>
      <c r="C79" s="527" t="s">
        <v>115</v>
      </c>
      <c r="D79" s="18">
        <v>130112</v>
      </c>
      <c r="E79" s="61" t="s">
        <v>206</v>
      </c>
      <c r="F79" s="535" t="s">
        <v>31</v>
      </c>
      <c r="G79" s="533">
        <f>'QUANT.PRAÇA BELO HOR.'!$F$62</f>
        <v>27.34</v>
      </c>
      <c r="H79" s="528">
        <f t="shared" ref="H79:H85" si="7">L79</f>
        <v>51.53</v>
      </c>
      <c r="I79" s="529">
        <f t="shared" ref="I79:I85" si="8">G79*H79</f>
        <v>1408.8302000000001</v>
      </c>
      <c r="K79" s="530">
        <v>39.049999999999997</v>
      </c>
      <c r="L79" s="518">
        <f t="shared" ref="L79:L85" si="9">ROUND(K79*(1+$I$16),2)</f>
        <v>51.53</v>
      </c>
    </row>
    <row r="80" spans="1:13" s="519" customFormat="1" ht="36" customHeight="1">
      <c r="B80" s="534" t="s">
        <v>122</v>
      </c>
      <c r="C80" s="59" t="s">
        <v>125</v>
      </c>
      <c r="D80" s="544">
        <v>97087</v>
      </c>
      <c r="E80" s="545" t="s">
        <v>208</v>
      </c>
      <c r="F80" s="535" t="s">
        <v>31</v>
      </c>
      <c r="G80" s="533">
        <f>'QUANT.PRAÇA BELO HOR.'!$F$63</f>
        <v>27.34</v>
      </c>
      <c r="H80" s="528">
        <f t="shared" si="7"/>
        <v>2.61</v>
      </c>
      <c r="I80" s="529">
        <f t="shared" si="8"/>
        <v>71.357399999999998</v>
      </c>
      <c r="K80" s="530">
        <v>1.98</v>
      </c>
      <c r="L80" s="518">
        <f t="shared" si="9"/>
        <v>2.61</v>
      </c>
    </row>
    <row r="81" spans="1:14" s="519" customFormat="1" ht="52.5" customHeight="1">
      <c r="B81" s="534" t="s">
        <v>124</v>
      </c>
      <c r="C81" s="59" t="s">
        <v>128</v>
      </c>
      <c r="D81" s="497">
        <v>3637</v>
      </c>
      <c r="E81" s="61" t="s">
        <v>210</v>
      </c>
      <c r="F81" s="535" t="s">
        <v>31</v>
      </c>
      <c r="G81" s="533">
        <f>'QUANT.PRAÇA BELO HOR.'!$F$64</f>
        <v>27.34</v>
      </c>
      <c r="H81" s="528">
        <f t="shared" si="7"/>
        <v>49.43</v>
      </c>
      <c r="I81" s="529">
        <f t="shared" si="8"/>
        <v>1351.4161999999999</v>
      </c>
      <c r="K81" s="530">
        <v>37.46</v>
      </c>
      <c r="L81" s="518">
        <f t="shared" si="9"/>
        <v>49.43</v>
      </c>
    </row>
    <row r="82" spans="1:14" s="539" customFormat="1" ht="36" customHeight="1">
      <c r="A82" s="519"/>
      <c r="B82" s="534" t="s">
        <v>127</v>
      </c>
      <c r="C82" s="527" t="s">
        <v>115</v>
      </c>
      <c r="D82" s="531">
        <v>200202</v>
      </c>
      <c r="E82" s="532" t="s">
        <v>540</v>
      </c>
      <c r="F82" s="535" t="s">
        <v>39</v>
      </c>
      <c r="G82" s="533">
        <f>'QUANT.PRAÇA BELO HOR.'!$F$65</f>
        <v>69.69</v>
      </c>
      <c r="H82" s="528">
        <f t="shared" si="7"/>
        <v>64.010000000000005</v>
      </c>
      <c r="I82" s="529">
        <f t="shared" si="8"/>
        <v>4460.8568999999998</v>
      </c>
      <c r="K82" s="530">
        <v>48.51</v>
      </c>
      <c r="L82" s="518">
        <f t="shared" si="9"/>
        <v>64.010000000000005</v>
      </c>
    </row>
    <row r="83" spans="1:14" s="539" customFormat="1" ht="30" customHeight="1">
      <c r="A83" s="519"/>
      <c r="B83" s="534" t="s">
        <v>625</v>
      </c>
      <c r="C83" s="527" t="s">
        <v>115</v>
      </c>
      <c r="D83" s="531">
        <v>190205</v>
      </c>
      <c r="E83" s="532" t="s">
        <v>541</v>
      </c>
      <c r="F83" s="535" t="s">
        <v>31</v>
      </c>
      <c r="G83" s="533">
        <f>'QUANT.PRAÇA BELO HOR.'!F66</f>
        <v>16.59</v>
      </c>
      <c r="H83" s="528">
        <f t="shared" si="7"/>
        <v>12.27</v>
      </c>
      <c r="I83" s="529">
        <f t="shared" si="8"/>
        <v>203.55929999999998</v>
      </c>
      <c r="K83" s="530">
        <v>9.3000000000000007</v>
      </c>
      <c r="L83" s="518">
        <f t="shared" si="9"/>
        <v>12.27</v>
      </c>
    </row>
    <row r="84" spans="1:14" s="539" customFormat="1" ht="52.5" customHeight="1">
      <c r="A84" s="519"/>
      <c r="B84" s="534" t="s">
        <v>626</v>
      </c>
      <c r="C84" s="527" t="s">
        <v>115</v>
      </c>
      <c r="D84" s="531">
        <v>200253</v>
      </c>
      <c r="E84" s="532" t="s">
        <v>572</v>
      </c>
      <c r="F84" s="535" t="s">
        <v>31</v>
      </c>
      <c r="G84" s="533">
        <f>'QUANT.PRAÇA BELO HOR.'!$F$67</f>
        <v>28.64</v>
      </c>
      <c r="H84" s="528">
        <f t="shared" si="7"/>
        <v>98.88</v>
      </c>
      <c r="I84" s="529">
        <f t="shared" si="8"/>
        <v>2831.9231999999997</v>
      </c>
      <c r="K84" s="530">
        <v>74.930000000000007</v>
      </c>
      <c r="L84" s="518">
        <f t="shared" si="9"/>
        <v>98.88</v>
      </c>
    </row>
    <row r="85" spans="1:14" s="519" customFormat="1" ht="52.5" customHeight="1">
      <c r="B85" s="534" t="s">
        <v>627</v>
      </c>
      <c r="C85" s="527" t="s">
        <v>128</v>
      </c>
      <c r="D85" s="546">
        <v>12214</v>
      </c>
      <c r="E85" s="553" t="s">
        <v>542</v>
      </c>
      <c r="F85" s="535" t="s">
        <v>44</v>
      </c>
      <c r="G85" s="533">
        <f>'QUANT.PRAÇA BELO HOR.'!$F$68</f>
        <v>3</v>
      </c>
      <c r="H85" s="528">
        <f t="shared" si="7"/>
        <v>441.59</v>
      </c>
      <c r="I85" s="529">
        <f t="shared" si="8"/>
        <v>1324.77</v>
      </c>
      <c r="K85" s="530">
        <v>334.64</v>
      </c>
      <c r="L85" s="518">
        <f t="shared" si="9"/>
        <v>441.59</v>
      </c>
    </row>
    <row r="86" spans="1:14" s="539" customFormat="1" ht="30.75" customHeight="1">
      <c r="A86" s="519"/>
      <c r="B86" s="513" t="s">
        <v>130</v>
      </c>
      <c r="C86" s="514"/>
      <c r="D86" s="520"/>
      <c r="E86" s="521" t="s">
        <v>225</v>
      </c>
      <c r="F86" s="520"/>
      <c r="G86" s="522"/>
      <c r="H86" s="523"/>
      <c r="I86" s="524"/>
      <c r="K86" s="530"/>
      <c r="L86" s="518"/>
    </row>
    <row r="87" spans="1:14" s="539" customFormat="1" ht="36" customHeight="1">
      <c r="A87" s="519"/>
      <c r="B87" s="534" t="s">
        <v>131</v>
      </c>
      <c r="C87" s="527" t="s">
        <v>115</v>
      </c>
      <c r="D87" s="531">
        <v>200326</v>
      </c>
      <c r="E87" s="532" t="s">
        <v>227</v>
      </c>
      <c r="F87" s="535" t="s">
        <v>31</v>
      </c>
      <c r="G87" s="533">
        <f>'QUANT.PRAÇA BELO HOR.'!$F$70</f>
        <v>36.56</v>
      </c>
      <c r="H87" s="528">
        <f>L87</f>
        <v>29.55</v>
      </c>
      <c r="I87" s="529">
        <f>G87*H87</f>
        <v>1080.3480000000002</v>
      </c>
      <c r="K87" s="530">
        <v>22.39</v>
      </c>
      <c r="L87" s="518">
        <f>ROUND(K87*(1+$I$16),2)</f>
        <v>29.55</v>
      </c>
    </row>
    <row r="88" spans="1:14" s="539" customFormat="1" ht="30" customHeight="1">
      <c r="A88" s="519"/>
      <c r="B88" s="534" t="s">
        <v>133</v>
      </c>
      <c r="C88" s="527" t="s">
        <v>233</v>
      </c>
      <c r="D88" s="531" t="s">
        <v>234</v>
      </c>
      <c r="E88" s="532" t="s">
        <v>235</v>
      </c>
      <c r="F88" s="535" t="s">
        <v>31</v>
      </c>
      <c r="G88" s="533">
        <f>'QUANT.PRAÇA BELO HOR.'!$F$71</f>
        <v>10.88</v>
      </c>
      <c r="H88" s="528">
        <f>L88</f>
        <v>249.63</v>
      </c>
      <c r="I88" s="529">
        <f>G88*H88</f>
        <v>2715.9744000000001</v>
      </c>
      <c r="K88" s="530">
        <v>189.17</v>
      </c>
      <c r="L88" s="518">
        <f>ROUND(K88*(1+$I$16),2)</f>
        <v>249.63</v>
      </c>
    </row>
    <row r="89" spans="1:14" s="2" customFormat="1" ht="36" customHeight="1">
      <c r="A89" s="1"/>
      <c r="B89" s="534" t="s">
        <v>135</v>
      </c>
      <c r="C89" s="18" t="s">
        <v>125</v>
      </c>
      <c r="D89" s="19">
        <v>98510</v>
      </c>
      <c r="E89" s="20" t="s">
        <v>231</v>
      </c>
      <c r="F89" s="21" t="s">
        <v>44</v>
      </c>
      <c r="G89" s="453">
        <f>'QUANT.PRAÇA BELO HOR.'!$F$72</f>
        <v>2</v>
      </c>
      <c r="H89" s="528">
        <f>L89</f>
        <v>76.180000000000007</v>
      </c>
      <c r="I89" s="529">
        <f>ROUND(G89*H89,2)</f>
        <v>152.36000000000001</v>
      </c>
      <c r="J89" s="420"/>
      <c r="K89" s="554">
        <v>57.73</v>
      </c>
      <c r="L89" s="423">
        <f>ROUND(K89*(1+$I$16),2)</f>
        <v>76.180000000000007</v>
      </c>
    </row>
    <row r="90" spans="1:14" s="539" customFormat="1" ht="30.75" customHeight="1">
      <c r="A90" s="519"/>
      <c r="B90" s="513" t="s">
        <v>147</v>
      </c>
      <c r="C90" s="514"/>
      <c r="D90" s="520"/>
      <c r="E90" s="521" t="s">
        <v>237</v>
      </c>
      <c r="F90" s="520"/>
      <c r="G90" s="522"/>
      <c r="H90" s="523"/>
      <c r="I90" s="524"/>
      <c r="K90" s="530"/>
      <c r="L90" s="518"/>
    </row>
    <row r="91" spans="1:14" s="539" customFormat="1" ht="30.75" customHeight="1">
      <c r="A91" s="519"/>
      <c r="B91" s="534" t="s">
        <v>149</v>
      </c>
      <c r="C91" s="527" t="s">
        <v>115</v>
      </c>
      <c r="D91" s="531">
        <v>200402</v>
      </c>
      <c r="E91" s="532" t="s">
        <v>239</v>
      </c>
      <c r="F91" s="535" t="s">
        <v>31</v>
      </c>
      <c r="G91" s="533">
        <f>'QUANT.PRAÇA BELO HOR.'!$F$74</f>
        <v>263.23</v>
      </c>
      <c r="H91" s="528">
        <f>L91</f>
        <v>1.29</v>
      </c>
      <c r="I91" s="529">
        <f>G91*H91</f>
        <v>339.56670000000003</v>
      </c>
      <c r="K91" s="530">
        <v>0.98</v>
      </c>
      <c r="L91" s="518">
        <f>ROUND(K91*(1+$I$16),2)</f>
        <v>1.29</v>
      </c>
    </row>
    <row r="92" spans="1:14" s="539" customFormat="1" ht="30.75" customHeight="1">
      <c r="A92" s="519"/>
      <c r="B92" s="513" t="s">
        <v>628</v>
      </c>
      <c r="C92" s="514"/>
      <c r="D92" s="520"/>
      <c r="E92" s="521" t="s">
        <v>241</v>
      </c>
      <c r="F92" s="520"/>
      <c r="G92" s="522"/>
      <c r="H92" s="523"/>
      <c r="I92" s="524"/>
      <c r="K92" s="542"/>
      <c r="L92" s="518"/>
    </row>
    <row r="93" spans="1:14" s="539" customFormat="1" ht="63.75" customHeight="1">
      <c r="A93" s="519"/>
      <c r="B93" s="534" t="s">
        <v>629</v>
      </c>
      <c r="C93" s="527" t="s">
        <v>115</v>
      </c>
      <c r="D93" s="555" t="s">
        <v>243</v>
      </c>
      <c r="E93" s="543" t="s">
        <v>244</v>
      </c>
      <c r="F93" s="535" t="s">
        <v>31</v>
      </c>
      <c r="G93" s="533">
        <f>'QUANT.PRAÇA BELO HOR.'!$F$76</f>
        <v>6.69</v>
      </c>
      <c r="H93" s="528">
        <f t="shared" ref="H93:H104" si="10">L93</f>
        <v>71.36</v>
      </c>
      <c r="I93" s="529">
        <f t="shared" ref="I93:I104" si="11">G93*H93</f>
        <v>477.39840000000004</v>
      </c>
      <c r="K93" s="530">
        <v>54.08</v>
      </c>
      <c r="L93" s="518">
        <f t="shared" ref="L93:L104" si="12">ROUND(K93*(1+$I$16),2)</f>
        <v>71.36</v>
      </c>
      <c r="N93" s="540"/>
    </row>
    <row r="94" spans="1:14" s="539" customFormat="1" ht="52.5" customHeight="1">
      <c r="A94" s="519"/>
      <c r="B94" s="534" t="s">
        <v>630</v>
      </c>
      <c r="C94" s="527" t="s">
        <v>115</v>
      </c>
      <c r="D94" s="531">
        <v>40231</v>
      </c>
      <c r="E94" s="543" t="s">
        <v>246</v>
      </c>
      <c r="F94" s="556" t="s">
        <v>36</v>
      </c>
      <c r="G94" s="533">
        <f>'QUANT.PRAÇA BELO HOR.'!$F$77</f>
        <v>0.16</v>
      </c>
      <c r="H94" s="528">
        <f t="shared" si="10"/>
        <v>665.61</v>
      </c>
      <c r="I94" s="529">
        <f t="shared" si="11"/>
        <v>106.49760000000001</v>
      </c>
      <c r="K94" s="530">
        <v>504.4</v>
      </c>
      <c r="L94" s="518">
        <f t="shared" si="12"/>
        <v>665.61</v>
      </c>
    </row>
    <row r="95" spans="1:14" s="539" customFormat="1" ht="36" customHeight="1">
      <c r="A95" s="519"/>
      <c r="B95" s="534" t="s">
        <v>631</v>
      </c>
      <c r="C95" s="527" t="s">
        <v>115</v>
      </c>
      <c r="D95" s="531" t="s">
        <v>248</v>
      </c>
      <c r="E95" s="532" t="s">
        <v>249</v>
      </c>
      <c r="F95" s="556" t="s">
        <v>36</v>
      </c>
      <c r="G95" s="533">
        <f>'QUANT.PRAÇA BELO HOR.'!$F$78</f>
        <v>1.39</v>
      </c>
      <c r="H95" s="528">
        <f t="shared" si="10"/>
        <v>832.46</v>
      </c>
      <c r="I95" s="529">
        <f t="shared" si="11"/>
        <v>1157.1194</v>
      </c>
      <c r="K95" s="530">
        <v>630.84</v>
      </c>
      <c r="L95" s="518">
        <f t="shared" si="12"/>
        <v>832.46</v>
      </c>
    </row>
    <row r="96" spans="1:14" s="539" customFormat="1" ht="63.75" customHeight="1">
      <c r="A96" s="519"/>
      <c r="B96" s="534" t="s">
        <v>632</v>
      </c>
      <c r="C96" s="527" t="s">
        <v>115</v>
      </c>
      <c r="D96" s="555" t="s">
        <v>251</v>
      </c>
      <c r="E96" s="532" t="s">
        <v>252</v>
      </c>
      <c r="F96" s="535" t="s">
        <v>31</v>
      </c>
      <c r="G96" s="533">
        <f>'QUANT.PRAÇA BELO HOR.'!$F$79</f>
        <v>9.6300000000000008</v>
      </c>
      <c r="H96" s="528">
        <f t="shared" si="10"/>
        <v>118.96</v>
      </c>
      <c r="I96" s="529">
        <f t="shared" si="11"/>
        <v>1145.5848000000001</v>
      </c>
      <c r="K96" s="530">
        <v>90.15</v>
      </c>
      <c r="L96" s="518">
        <f t="shared" si="12"/>
        <v>118.96</v>
      </c>
    </row>
    <row r="97" spans="1:12" s="539" customFormat="1" ht="36" customHeight="1">
      <c r="A97" s="519"/>
      <c r="B97" s="534" t="s">
        <v>633</v>
      </c>
      <c r="C97" s="527" t="s">
        <v>115</v>
      </c>
      <c r="D97" s="531" t="s">
        <v>254</v>
      </c>
      <c r="E97" s="532" t="s">
        <v>255</v>
      </c>
      <c r="F97" s="535" t="s">
        <v>256</v>
      </c>
      <c r="G97" s="533">
        <f>'QUANT.PRAÇA BELO HOR.'!F80</f>
        <v>48.37</v>
      </c>
      <c r="H97" s="528">
        <f t="shared" si="10"/>
        <v>18.670000000000002</v>
      </c>
      <c r="I97" s="529">
        <f t="shared" si="11"/>
        <v>903.06790000000001</v>
      </c>
      <c r="K97" s="530">
        <v>14.15</v>
      </c>
      <c r="L97" s="518">
        <f t="shared" si="12"/>
        <v>18.670000000000002</v>
      </c>
    </row>
    <row r="98" spans="1:12" s="539" customFormat="1" ht="36" customHeight="1">
      <c r="A98" s="519"/>
      <c r="B98" s="534" t="s">
        <v>634</v>
      </c>
      <c r="C98" s="527" t="s">
        <v>115</v>
      </c>
      <c r="D98" s="531">
        <v>40333</v>
      </c>
      <c r="E98" s="532" t="s">
        <v>258</v>
      </c>
      <c r="F98" s="557" t="s">
        <v>256</v>
      </c>
      <c r="G98" s="533">
        <f>'QUANT.PRAÇA BELO HOR.'!$F$81</f>
        <v>6.04</v>
      </c>
      <c r="H98" s="528">
        <f t="shared" si="10"/>
        <v>24.12</v>
      </c>
      <c r="I98" s="529">
        <f t="shared" si="11"/>
        <v>145.6848</v>
      </c>
      <c r="K98" s="530">
        <v>18.28</v>
      </c>
      <c r="L98" s="518">
        <f t="shared" si="12"/>
        <v>24.12</v>
      </c>
    </row>
    <row r="99" spans="1:12" s="519" customFormat="1" ht="36" customHeight="1">
      <c r="B99" s="534" t="s">
        <v>635</v>
      </c>
      <c r="C99" s="527" t="s">
        <v>115</v>
      </c>
      <c r="D99" s="531">
        <v>130103</v>
      </c>
      <c r="E99" s="532" t="s">
        <v>123</v>
      </c>
      <c r="F99" s="535" t="s">
        <v>31</v>
      </c>
      <c r="G99" s="533">
        <f>'QUANT.PRAÇA BELO HOR.'!$F$83</f>
        <v>8.6</v>
      </c>
      <c r="H99" s="528">
        <f t="shared" si="10"/>
        <v>25.31</v>
      </c>
      <c r="I99" s="529">
        <f t="shared" si="11"/>
        <v>217.66599999999997</v>
      </c>
      <c r="K99" s="530">
        <v>19.18</v>
      </c>
      <c r="L99" s="518">
        <f t="shared" si="12"/>
        <v>25.31</v>
      </c>
    </row>
    <row r="100" spans="1:12" s="539" customFormat="1" ht="36" customHeight="1">
      <c r="A100" s="519"/>
      <c r="B100" s="534" t="s">
        <v>636</v>
      </c>
      <c r="C100" s="527" t="s">
        <v>115</v>
      </c>
      <c r="D100" s="531">
        <v>120101</v>
      </c>
      <c r="E100" s="532" t="s">
        <v>262</v>
      </c>
      <c r="F100" s="535" t="s">
        <v>31</v>
      </c>
      <c r="G100" s="533">
        <f>'QUANT.PRAÇA BELO HOR.'!$F$82</f>
        <v>17.579999999999998</v>
      </c>
      <c r="H100" s="528">
        <f t="shared" si="10"/>
        <v>7.35</v>
      </c>
      <c r="I100" s="529">
        <f t="shared" si="11"/>
        <v>129.21299999999999</v>
      </c>
      <c r="K100" s="530">
        <v>5.57</v>
      </c>
      <c r="L100" s="518">
        <f t="shared" si="12"/>
        <v>7.35</v>
      </c>
    </row>
    <row r="101" spans="1:12" s="519" customFormat="1" ht="36" customHeight="1">
      <c r="B101" s="534" t="s">
        <v>637</v>
      </c>
      <c r="C101" s="527" t="s">
        <v>115</v>
      </c>
      <c r="D101" s="531">
        <v>120301</v>
      </c>
      <c r="E101" s="532" t="s">
        <v>264</v>
      </c>
      <c r="F101" s="535" t="s">
        <v>31</v>
      </c>
      <c r="G101" s="533">
        <f>'QUANT.PRAÇA BELO HOR.'!$F$84</f>
        <v>17.579999999999998</v>
      </c>
      <c r="H101" s="528">
        <f t="shared" si="10"/>
        <v>36.119999999999997</v>
      </c>
      <c r="I101" s="529">
        <f t="shared" si="11"/>
        <v>634.98959999999988</v>
      </c>
      <c r="K101" s="530">
        <v>27.37</v>
      </c>
      <c r="L101" s="518">
        <f t="shared" si="12"/>
        <v>36.119999999999997</v>
      </c>
    </row>
    <row r="102" spans="1:12" s="519" customFormat="1" ht="63" customHeight="1">
      <c r="B102" s="534" t="s">
        <v>638</v>
      </c>
      <c r="C102" s="527" t="s">
        <v>115</v>
      </c>
      <c r="D102" s="531">
        <v>130233</v>
      </c>
      <c r="E102" s="532" t="s">
        <v>266</v>
      </c>
      <c r="F102" s="535" t="s">
        <v>31</v>
      </c>
      <c r="G102" s="533">
        <f>'QUANT.PRAÇA BELO HOR.'!$F$85</f>
        <v>27.03</v>
      </c>
      <c r="H102" s="528">
        <f t="shared" si="10"/>
        <v>142.16</v>
      </c>
      <c r="I102" s="529">
        <f t="shared" si="11"/>
        <v>3842.5848000000001</v>
      </c>
      <c r="K102" s="530">
        <v>107.73</v>
      </c>
      <c r="L102" s="518">
        <f t="shared" si="12"/>
        <v>142.16</v>
      </c>
    </row>
    <row r="103" spans="1:12" s="539" customFormat="1" ht="30" customHeight="1">
      <c r="A103" s="519"/>
      <c r="B103" s="534" t="s">
        <v>639</v>
      </c>
      <c r="C103" s="527" t="s">
        <v>115</v>
      </c>
      <c r="D103" s="531">
        <v>100203</v>
      </c>
      <c r="E103" s="532" t="s">
        <v>268</v>
      </c>
      <c r="F103" s="535" t="s">
        <v>31</v>
      </c>
      <c r="G103" s="533">
        <f>'QUANT.PRAÇA BELO HOR.'!$F$86</f>
        <v>13.19</v>
      </c>
      <c r="H103" s="528">
        <f t="shared" si="10"/>
        <v>55.08</v>
      </c>
      <c r="I103" s="529">
        <f t="shared" si="11"/>
        <v>726.50519999999995</v>
      </c>
      <c r="K103" s="530">
        <v>41.74</v>
      </c>
      <c r="L103" s="518">
        <f t="shared" si="12"/>
        <v>55.08</v>
      </c>
    </row>
    <row r="104" spans="1:12" s="539" customFormat="1" ht="36" customHeight="1">
      <c r="A104" s="519"/>
      <c r="B104" s="534" t="s">
        <v>640</v>
      </c>
      <c r="C104" s="527" t="s">
        <v>139</v>
      </c>
      <c r="D104" s="555"/>
      <c r="E104" s="532" t="s">
        <v>439</v>
      </c>
      <c r="F104" s="535" t="s">
        <v>31</v>
      </c>
      <c r="G104" s="533">
        <f>'QUANT.PRAÇA BELO HOR.'!$F$87</f>
        <v>3.3</v>
      </c>
      <c r="H104" s="528">
        <f t="shared" si="10"/>
        <v>1143.8699999999999</v>
      </c>
      <c r="I104" s="529">
        <f t="shared" si="11"/>
        <v>3774.7709999999993</v>
      </c>
      <c r="K104" s="530">
        <f>[2]COMPOSIÇOES!F184</f>
        <v>866.83199999999999</v>
      </c>
      <c r="L104" s="518">
        <f t="shared" si="12"/>
        <v>1143.8699999999999</v>
      </c>
    </row>
    <row r="105" spans="1:12" s="539" customFormat="1" ht="30" customHeight="1">
      <c r="A105" s="519"/>
      <c r="B105" s="513" t="s">
        <v>660</v>
      </c>
      <c r="C105" s="514"/>
      <c r="D105" s="520"/>
      <c r="E105" s="521" t="s">
        <v>314</v>
      </c>
      <c r="F105" s="520"/>
      <c r="G105" s="522"/>
      <c r="H105" s="523"/>
      <c r="I105" s="524"/>
      <c r="K105" s="542"/>
      <c r="L105" s="518"/>
    </row>
    <row r="106" spans="1:12" s="539" customFormat="1" ht="51.75" customHeight="1">
      <c r="A106" s="519"/>
      <c r="B106" s="534" t="s">
        <v>662</v>
      </c>
      <c r="C106" s="527" t="s">
        <v>115</v>
      </c>
      <c r="D106" s="531">
        <v>200576</v>
      </c>
      <c r="E106" s="532" t="s">
        <v>319</v>
      </c>
      <c r="F106" s="527" t="s">
        <v>44</v>
      </c>
      <c r="G106" s="533">
        <f>'QUANT.PRAÇA BELO HOR.'!$F$89</f>
        <v>1</v>
      </c>
      <c r="H106" s="528">
        <f>L106</f>
        <v>989.85</v>
      </c>
      <c r="I106" s="529">
        <f>G106*H106</f>
        <v>989.85</v>
      </c>
      <c r="K106" s="530">
        <v>750.11</v>
      </c>
      <c r="L106" s="518">
        <f>ROUND(K106*(1+$I$16),2)</f>
        <v>989.85</v>
      </c>
    </row>
    <row r="107" spans="1:12" s="560" customFormat="1" ht="36.75" customHeight="1" thickBot="1">
      <c r="A107" s="519"/>
      <c r="B107" s="1017"/>
      <c r="C107" s="1017"/>
      <c r="D107" s="1017"/>
      <c r="E107" s="1017"/>
      <c r="F107" s="1017"/>
      <c r="G107" s="1017"/>
      <c r="H107" s="558" t="s">
        <v>320</v>
      </c>
      <c r="I107" s="559">
        <f>SUM(I23:I106)</f>
        <v>126411.57659999999</v>
      </c>
      <c r="K107" s="561">
        <f>SUM(I23:I106)</f>
        <v>126411.57659999999</v>
      </c>
      <c r="L107" s="562"/>
    </row>
    <row r="108" spans="1:12" s="570" customFormat="1">
      <c r="A108" s="563"/>
      <c r="B108" s="564" t="s">
        <v>322</v>
      </c>
      <c r="C108" s="565"/>
      <c r="D108" s="566"/>
      <c r="E108" s="566"/>
      <c r="F108" s="567" t="s">
        <v>322</v>
      </c>
      <c r="G108" s="568"/>
      <c r="H108" s="566"/>
      <c r="I108" s="569"/>
      <c r="K108" s="508"/>
      <c r="L108" s="508"/>
    </row>
    <row r="109" spans="1:12" s="570" customFormat="1">
      <c r="A109" s="563"/>
      <c r="B109" s="571" t="s">
        <v>323</v>
      </c>
      <c r="C109" s="572"/>
      <c r="D109" s="573"/>
      <c r="E109" s="573"/>
      <c r="F109" s="574" t="s">
        <v>324</v>
      </c>
      <c r="G109" s="575"/>
      <c r="H109" s="573"/>
      <c r="I109" s="576"/>
      <c r="K109" s="508"/>
      <c r="L109" s="508"/>
    </row>
    <row r="110" spans="1:12" s="570" customFormat="1">
      <c r="A110" s="563"/>
      <c r="B110" s="334" t="s">
        <v>325</v>
      </c>
      <c r="C110" s="572"/>
      <c r="D110" s="573"/>
      <c r="E110" s="573"/>
      <c r="F110" s="574" t="s">
        <v>326</v>
      </c>
      <c r="G110" s="575"/>
      <c r="H110" s="573"/>
      <c r="I110" s="576"/>
      <c r="K110" s="508"/>
      <c r="L110" s="508"/>
    </row>
    <row r="111" spans="1:12" s="570" customFormat="1">
      <c r="A111" s="563"/>
      <c r="B111" s="571" t="s">
        <v>327</v>
      </c>
      <c r="C111" s="572"/>
      <c r="D111" s="573"/>
      <c r="E111" s="573"/>
      <c r="F111" s="574" t="s">
        <v>327</v>
      </c>
      <c r="G111" s="575"/>
      <c r="H111" s="573"/>
      <c r="I111" s="576"/>
      <c r="K111" s="508"/>
      <c r="L111" s="508"/>
    </row>
    <row r="112" spans="1:12" ht="6.75" customHeight="1" thickBot="1">
      <c r="A112" s="504"/>
      <c r="B112" s="577"/>
      <c r="C112" s="578"/>
      <c r="D112" s="578"/>
      <c r="E112" s="578"/>
      <c r="F112" s="579"/>
      <c r="G112" s="580"/>
      <c r="H112" s="578"/>
      <c r="I112" s="581"/>
    </row>
    <row r="113" spans="1:9" ht="10.5" customHeight="1">
      <c r="A113" s="504"/>
      <c r="B113" s="504"/>
      <c r="C113" s="504"/>
      <c r="D113" s="504"/>
      <c r="E113" s="504"/>
      <c r="F113" s="505"/>
      <c r="G113" s="506"/>
      <c r="H113" s="504"/>
      <c r="I113" s="504"/>
    </row>
    <row r="114" spans="1:9">
      <c r="A114" s="504"/>
      <c r="B114" s="504"/>
      <c r="C114" s="504"/>
      <c r="D114" s="504"/>
      <c r="E114" s="504"/>
      <c r="F114" s="505"/>
      <c r="G114" s="506"/>
      <c r="H114" s="504"/>
      <c r="I114" s="504"/>
    </row>
  </sheetData>
  <mergeCells count="12">
    <mergeCell ref="K19:L19"/>
    <mergeCell ref="B107:G107"/>
    <mergeCell ref="B3:I10"/>
    <mergeCell ref="B11:I11"/>
    <mergeCell ref="B12:I12"/>
    <mergeCell ref="B13:I13"/>
    <mergeCell ref="C14:G14"/>
    <mergeCell ref="C15:G15"/>
    <mergeCell ref="C16:G16"/>
    <mergeCell ref="B17:I17"/>
    <mergeCell ref="B18:I18"/>
    <mergeCell ref="B19:H19"/>
  </mergeCells>
  <pageMargins left="0.78749999999999998" right="0.78749999999999998" top="1.05277777777778" bottom="1.05277777777778" header="0.78749999999999998" footer="0.78749999999999998"/>
  <pageSetup paperSize="9" scale="48" firstPageNumber="0" fitToHeight="0" orientation="portrait" useFirstPageNumber="1" r:id="rId1"/>
  <headerFooter>
    <oddHeader>&amp;C&amp;"Times New Roman,Normal"&amp;12&amp;A</oddHeader>
    <oddFooter>&amp;C&amp;"Times New Roman,Normal"&amp;12Página &amp;P</oddFooter>
  </headerFooter>
  <rowBreaks count="2" manualBreakCount="2">
    <brk id="46" max="9" man="1"/>
    <brk id="84" max="9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  <pageSetUpPr fitToPage="1"/>
  </sheetPr>
  <dimension ref="A2:AMJ117"/>
  <sheetViews>
    <sheetView showGridLines="0" view="pageBreakPreview" topLeftCell="A91" zoomScale="70" zoomScaleNormal="80" zoomScaleSheetLayoutView="70" workbookViewId="0">
      <selection activeCell="M12" sqref="M12"/>
    </sheetView>
  </sheetViews>
  <sheetFormatPr defaultColWidth="8.7109375" defaultRowHeight="15.75"/>
  <cols>
    <col min="1" max="1" width="3" style="725" customWidth="1"/>
    <col min="2" max="2" width="11.7109375" style="725" customWidth="1"/>
    <col min="3" max="3" width="12" style="725" customWidth="1"/>
    <col min="4" max="4" width="12.28515625" style="725" customWidth="1"/>
    <col min="5" max="5" width="85" style="725" customWidth="1"/>
    <col min="6" max="6" width="8.42578125" style="794" customWidth="1"/>
    <col min="7" max="7" width="12.5703125" style="810" customWidth="1"/>
    <col min="8" max="9" width="21.42578125" style="725" customWidth="1"/>
    <col min="10" max="10" width="2.7109375" style="725" customWidth="1"/>
    <col min="11" max="11" width="16.5703125" style="838" customWidth="1"/>
    <col min="12" max="12" width="20.85546875" style="838" customWidth="1"/>
    <col min="13" max="13" width="16.42578125" style="725" customWidth="1"/>
    <col min="14" max="16384" width="8.7109375" style="725"/>
  </cols>
  <sheetData>
    <row r="2" spans="2:14" ht="12" customHeight="1" thickBot="1">
      <c r="B2" s="722"/>
      <c r="C2" s="722"/>
      <c r="D2" s="722"/>
      <c r="E2" s="722"/>
      <c r="F2" s="737"/>
      <c r="G2" s="724"/>
      <c r="H2" s="722"/>
      <c r="I2" s="722"/>
    </row>
    <row r="3" spans="2:14" s="590" customFormat="1" ht="18.75" customHeight="1">
      <c r="B3" s="1034"/>
      <c r="C3" s="1035"/>
      <c r="D3" s="1035"/>
      <c r="E3" s="1035"/>
      <c r="F3" s="1035"/>
      <c r="G3" s="1035"/>
      <c r="H3" s="1035"/>
      <c r="I3" s="1036"/>
      <c r="K3" s="839"/>
      <c r="L3" s="839"/>
      <c r="M3" s="592"/>
      <c r="N3" s="592"/>
    </row>
    <row r="4" spans="2:14" s="590" customFormat="1" ht="18.75" customHeight="1">
      <c r="B4" s="1037"/>
      <c r="C4" s="1038"/>
      <c r="D4" s="1038"/>
      <c r="E4" s="1038"/>
      <c r="F4" s="1038"/>
      <c r="G4" s="1038"/>
      <c r="H4" s="1038"/>
      <c r="I4" s="1039"/>
      <c r="K4" s="839"/>
      <c r="L4" s="839"/>
      <c r="M4" s="592"/>
      <c r="N4" s="592"/>
    </row>
    <row r="5" spans="2:14" s="590" customFormat="1" ht="18.75" customHeight="1">
      <c r="B5" s="1037"/>
      <c r="C5" s="1038"/>
      <c r="D5" s="1038"/>
      <c r="E5" s="1038"/>
      <c r="F5" s="1038"/>
      <c r="G5" s="1038"/>
      <c r="H5" s="1038"/>
      <c r="I5" s="1039"/>
      <c r="K5" s="839"/>
      <c r="L5" s="839"/>
      <c r="M5" s="592"/>
      <c r="N5" s="592"/>
    </row>
    <row r="6" spans="2:14" s="590" customFormat="1" ht="18.75" customHeight="1">
      <c r="B6" s="1037"/>
      <c r="C6" s="1038"/>
      <c r="D6" s="1038"/>
      <c r="E6" s="1038"/>
      <c r="F6" s="1038"/>
      <c r="G6" s="1038"/>
      <c r="H6" s="1038"/>
      <c r="I6" s="1039"/>
      <c r="K6" s="839"/>
      <c r="L6" s="839"/>
      <c r="M6" s="592"/>
      <c r="N6" s="592"/>
    </row>
    <row r="7" spans="2:14" s="590" customFormat="1" ht="18.75" customHeight="1">
      <c r="B7" s="1037"/>
      <c r="C7" s="1038"/>
      <c r="D7" s="1038"/>
      <c r="E7" s="1038"/>
      <c r="F7" s="1038"/>
      <c r="G7" s="1038"/>
      <c r="H7" s="1038"/>
      <c r="I7" s="1039"/>
      <c r="K7" s="839"/>
      <c r="L7" s="839"/>
      <c r="M7" s="592"/>
      <c r="N7" s="592"/>
    </row>
    <row r="8" spans="2:14" s="590" customFormat="1" ht="18.75" customHeight="1">
      <c r="B8" s="1037"/>
      <c r="C8" s="1038"/>
      <c r="D8" s="1038"/>
      <c r="E8" s="1038"/>
      <c r="F8" s="1038"/>
      <c r="G8" s="1038"/>
      <c r="H8" s="1038"/>
      <c r="I8" s="1039"/>
      <c r="K8" s="839"/>
      <c r="L8" s="839"/>
      <c r="M8" s="592"/>
      <c r="N8" s="592"/>
    </row>
    <row r="9" spans="2:14" s="590" customFormat="1" ht="18.75" customHeight="1">
      <c r="B9" s="1037"/>
      <c r="C9" s="1038"/>
      <c r="D9" s="1038"/>
      <c r="E9" s="1038"/>
      <c r="F9" s="1038"/>
      <c r="G9" s="1038"/>
      <c r="H9" s="1038"/>
      <c r="I9" s="1039"/>
      <c r="K9" s="839"/>
      <c r="L9" s="839"/>
      <c r="M9" s="592"/>
      <c r="N9" s="592"/>
    </row>
    <row r="10" spans="2:14" s="590" customFormat="1" ht="18.75" customHeight="1" thickBot="1">
      <c r="B10" s="1037"/>
      <c r="C10" s="1038"/>
      <c r="D10" s="1038"/>
      <c r="E10" s="1038"/>
      <c r="F10" s="1038"/>
      <c r="G10" s="1038"/>
      <c r="H10" s="1038"/>
      <c r="I10" s="1039"/>
      <c r="K10" s="839"/>
      <c r="L10" s="839"/>
      <c r="M10" s="592"/>
      <c r="N10" s="592"/>
    </row>
    <row r="11" spans="2:14" s="590" customFormat="1" ht="20.25" customHeight="1">
      <c r="B11" s="1055" t="s">
        <v>0</v>
      </c>
      <c r="C11" s="1056"/>
      <c r="D11" s="1056"/>
      <c r="E11" s="1056"/>
      <c r="F11" s="1056"/>
      <c r="G11" s="1056"/>
      <c r="H11" s="1056"/>
      <c r="I11" s="1057"/>
      <c r="K11" s="839"/>
      <c r="L11" s="839"/>
      <c r="M11" s="592"/>
      <c r="N11" s="592"/>
    </row>
    <row r="12" spans="2:14" s="590" customFormat="1" ht="18.75" customHeight="1">
      <c r="B12" s="1058"/>
      <c r="C12" s="1059"/>
      <c r="D12" s="1059"/>
      <c r="E12" s="1059"/>
      <c r="F12" s="1059"/>
      <c r="G12" s="1059"/>
      <c r="H12" s="1059"/>
      <c r="I12" s="1060"/>
      <c r="K12" s="839"/>
      <c r="L12" s="839"/>
      <c r="M12" s="592"/>
      <c r="N12" s="592"/>
    </row>
    <row r="13" spans="2:14" s="590" customFormat="1" ht="19.5" customHeight="1" thickBot="1">
      <c r="B13" s="1061"/>
      <c r="C13" s="1062"/>
      <c r="D13" s="1062"/>
      <c r="E13" s="1062"/>
      <c r="F13" s="1062"/>
      <c r="G13" s="1062"/>
      <c r="H13" s="1062"/>
      <c r="I13" s="1063"/>
      <c r="K13" s="839"/>
      <c r="L13" s="839"/>
      <c r="M13" s="592"/>
      <c r="N13" s="592"/>
    </row>
    <row r="14" spans="2:14" s="590" customFormat="1" ht="25.5" customHeight="1" thickBot="1">
      <c r="B14" s="896" t="s">
        <v>643</v>
      </c>
      <c r="C14" s="1049" t="s">
        <v>695</v>
      </c>
      <c r="D14" s="1050"/>
      <c r="E14" s="1050"/>
      <c r="F14" s="1050"/>
      <c r="G14" s="1051"/>
      <c r="H14" s="893" t="s">
        <v>4</v>
      </c>
      <c r="I14" s="898" t="s">
        <v>723</v>
      </c>
      <c r="K14" s="839"/>
      <c r="L14" s="839"/>
      <c r="M14" s="592"/>
      <c r="N14" s="592"/>
    </row>
    <row r="15" spans="2:14" s="590" customFormat="1" ht="25.5" customHeight="1" thickBot="1">
      <c r="B15" s="895" t="s">
        <v>6</v>
      </c>
      <c r="C15" s="1052" t="s">
        <v>730</v>
      </c>
      <c r="D15" s="1053"/>
      <c r="E15" s="1053"/>
      <c r="F15" s="1053"/>
      <c r="G15" s="1054"/>
      <c r="H15" s="895" t="s">
        <v>8</v>
      </c>
      <c r="I15" s="900">
        <v>44477</v>
      </c>
      <c r="K15" s="839"/>
      <c r="L15" s="839"/>
      <c r="M15" s="592"/>
      <c r="N15" s="592"/>
    </row>
    <row r="16" spans="2:14" s="590" customFormat="1" ht="45" customHeight="1" thickBot="1">
      <c r="B16" s="897" t="s">
        <v>9</v>
      </c>
      <c r="C16" s="1052" t="s">
        <v>724</v>
      </c>
      <c r="D16" s="1053"/>
      <c r="E16" s="1053"/>
      <c r="F16" s="1053"/>
      <c r="G16" s="1054"/>
      <c r="H16" s="894" t="s">
        <v>603</v>
      </c>
      <c r="I16" s="899">
        <v>0.3196</v>
      </c>
      <c r="K16" s="839"/>
      <c r="L16" s="839"/>
      <c r="M16" s="592"/>
      <c r="N16" s="592"/>
    </row>
    <row r="17" spans="2:13">
      <c r="B17" s="1040"/>
      <c r="C17" s="1041"/>
      <c r="D17" s="1041"/>
      <c r="E17" s="1041"/>
      <c r="F17" s="1041"/>
      <c r="G17" s="1041"/>
      <c r="H17" s="1041"/>
      <c r="I17" s="1042"/>
    </row>
    <row r="18" spans="2:13" ht="36.75" customHeight="1">
      <c r="B18" s="1043" t="s">
        <v>13</v>
      </c>
      <c r="C18" s="1044"/>
      <c r="D18" s="1044"/>
      <c r="E18" s="1044"/>
      <c r="F18" s="1044"/>
      <c r="G18" s="1044"/>
      <c r="H18" s="1044"/>
      <c r="I18" s="1045"/>
    </row>
    <row r="19" spans="2:13">
      <c r="B19" s="840"/>
      <c r="C19" s="1046"/>
      <c r="D19" s="1046"/>
      <c r="E19" s="1046"/>
      <c r="F19" s="1046"/>
      <c r="G19" s="1046"/>
      <c r="H19" s="1046"/>
      <c r="I19" s="729"/>
    </row>
    <row r="20" spans="2:13" ht="39.75" customHeight="1">
      <c r="B20" s="841" t="s">
        <v>14</v>
      </c>
      <c r="C20" s="842" t="s">
        <v>15</v>
      </c>
      <c r="D20" s="842" t="s">
        <v>523</v>
      </c>
      <c r="E20" s="842" t="s">
        <v>521</v>
      </c>
      <c r="F20" s="842" t="s">
        <v>18</v>
      </c>
      <c r="G20" s="843" t="s">
        <v>19</v>
      </c>
      <c r="H20" s="842" t="s">
        <v>20</v>
      </c>
      <c r="I20" s="844" t="s">
        <v>21</v>
      </c>
      <c r="K20" s="845" t="s">
        <v>24</v>
      </c>
      <c r="L20" s="845" t="s">
        <v>25</v>
      </c>
      <c r="M20" s="606"/>
    </row>
    <row r="21" spans="2:13" s="737" customFormat="1" ht="27" customHeight="1">
      <c r="B21" s="841">
        <v>1</v>
      </c>
      <c r="C21" s="842"/>
      <c r="D21" s="846"/>
      <c r="E21" s="847" t="s">
        <v>23</v>
      </c>
      <c r="F21" s="846"/>
      <c r="G21" s="848"/>
      <c r="H21" s="849"/>
      <c r="I21" s="850"/>
      <c r="K21" s="845"/>
      <c r="L21" s="845"/>
      <c r="M21" s="606"/>
    </row>
    <row r="22" spans="2:13" s="737" customFormat="1" ht="27" customHeight="1">
      <c r="B22" s="841" t="s">
        <v>26</v>
      </c>
      <c r="C22" s="842"/>
      <c r="D22" s="846"/>
      <c r="E22" s="847" t="s">
        <v>27</v>
      </c>
      <c r="F22" s="846"/>
      <c r="G22" s="848"/>
      <c r="H22" s="849"/>
      <c r="I22" s="850"/>
      <c r="J22" s="851"/>
      <c r="K22" s="852"/>
      <c r="L22" s="845"/>
    </row>
    <row r="23" spans="2:13" s="737" customFormat="1" ht="31.5" customHeight="1">
      <c r="B23" s="882" t="s">
        <v>28</v>
      </c>
      <c r="C23" s="745" t="s">
        <v>115</v>
      </c>
      <c r="D23" s="746">
        <v>10206</v>
      </c>
      <c r="E23" s="754" t="s">
        <v>30</v>
      </c>
      <c r="F23" s="748" t="s">
        <v>31</v>
      </c>
      <c r="G23" s="749">
        <f>'[3]QUANT.RUA MAR'!$F$6</f>
        <v>33.72</v>
      </c>
      <c r="H23" s="853">
        <f>L23</f>
        <v>52.67</v>
      </c>
      <c r="I23" s="854">
        <f>G23*H23</f>
        <v>1776.0324000000001</v>
      </c>
      <c r="K23" s="814">
        <v>39.909999999999997</v>
      </c>
      <c r="L23" s="845">
        <f>ROUND(K23*(1+$I$16),2)</f>
        <v>52.67</v>
      </c>
    </row>
    <row r="24" spans="2:13" s="737" customFormat="1" ht="31.5" customHeight="1">
      <c r="B24" s="882" t="s">
        <v>32</v>
      </c>
      <c r="C24" s="745" t="s">
        <v>115</v>
      </c>
      <c r="D24" s="746">
        <v>10201</v>
      </c>
      <c r="E24" s="754" t="s">
        <v>33</v>
      </c>
      <c r="F24" s="748" t="s">
        <v>31</v>
      </c>
      <c r="G24" s="749">
        <f>'[3]QUANT.RUA MAR'!$F$7</f>
        <v>516.30999999999995</v>
      </c>
      <c r="H24" s="853">
        <f>L24</f>
        <v>27.38</v>
      </c>
      <c r="I24" s="854">
        <f>G24*H24</f>
        <v>14136.567799999999</v>
      </c>
      <c r="K24" s="814">
        <v>20.75</v>
      </c>
      <c r="L24" s="845">
        <f>ROUND(K24*(1+$I$16),2)</f>
        <v>27.38</v>
      </c>
    </row>
    <row r="25" spans="2:13" s="737" customFormat="1" ht="31.5" customHeight="1">
      <c r="B25" s="882" t="s">
        <v>34</v>
      </c>
      <c r="C25" s="745" t="s">
        <v>115</v>
      </c>
      <c r="D25" s="746">
        <v>10326</v>
      </c>
      <c r="E25" s="754" t="s">
        <v>48</v>
      </c>
      <c r="F25" s="748" t="s">
        <v>31</v>
      </c>
      <c r="G25" s="749">
        <f>'[3]QUANT.RUA MAR'!$F$8</f>
        <v>19.32</v>
      </c>
      <c r="H25" s="853">
        <f>L25</f>
        <v>30.96</v>
      </c>
      <c r="I25" s="854">
        <f>G25*H25</f>
        <v>598.1472</v>
      </c>
      <c r="K25" s="814">
        <v>23.46</v>
      </c>
      <c r="L25" s="845">
        <f>ROUND(K25*(1+$I$16),2)</f>
        <v>30.96</v>
      </c>
    </row>
    <row r="26" spans="2:13" s="737" customFormat="1" ht="37.5" customHeight="1">
      <c r="B26" s="882" t="s">
        <v>37</v>
      </c>
      <c r="C26" s="745" t="s">
        <v>115</v>
      </c>
      <c r="D26" s="746">
        <v>10331</v>
      </c>
      <c r="E26" s="754" t="s">
        <v>46</v>
      </c>
      <c r="F26" s="748" t="s">
        <v>31</v>
      </c>
      <c r="G26" s="749">
        <f>'[3]QUANT.RUA MAR'!$F$9</f>
        <v>25.29</v>
      </c>
      <c r="H26" s="853">
        <f>L26</f>
        <v>11.3</v>
      </c>
      <c r="I26" s="854">
        <f>G26*H26</f>
        <v>285.77699999999999</v>
      </c>
      <c r="K26" s="814">
        <v>8.56</v>
      </c>
      <c r="L26" s="845">
        <f>ROUND(K26*(1+$I$16),2)</f>
        <v>11.3</v>
      </c>
    </row>
    <row r="27" spans="2:13" s="737" customFormat="1" ht="31.5" customHeight="1">
      <c r="B27" s="882" t="s">
        <v>40</v>
      </c>
      <c r="C27" s="745" t="s">
        <v>115</v>
      </c>
      <c r="D27" s="746">
        <v>10216</v>
      </c>
      <c r="E27" s="754" t="s">
        <v>38</v>
      </c>
      <c r="F27" s="748" t="s">
        <v>39</v>
      </c>
      <c r="G27" s="749">
        <f>'[3]QUANT.RUA MAR'!$F$10</f>
        <v>128.13999999999999</v>
      </c>
      <c r="H27" s="853">
        <f>L27</f>
        <v>10.53</v>
      </c>
      <c r="I27" s="855">
        <f>G27*H27</f>
        <v>1349.3141999999998</v>
      </c>
      <c r="K27" s="814">
        <v>7.98</v>
      </c>
      <c r="L27" s="845">
        <f>ROUND(K27*(1+$I$16),2)</f>
        <v>10.53</v>
      </c>
    </row>
    <row r="28" spans="2:13" s="737" customFormat="1" ht="27" customHeight="1">
      <c r="B28" s="841">
        <v>2</v>
      </c>
      <c r="C28" s="846"/>
      <c r="D28" s="846"/>
      <c r="E28" s="847" t="s">
        <v>57</v>
      </c>
      <c r="F28" s="846"/>
      <c r="G28" s="848"/>
      <c r="H28" s="849"/>
      <c r="I28" s="850"/>
      <c r="K28" s="814"/>
      <c r="L28" s="845"/>
    </row>
    <row r="29" spans="2:13" s="737" customFormat="1" ht="27" customHeight="1">
      <c r="B29" s="841" t="s">
        <v>58</v>
      </c>
      <c r="C29" s="846"/>
      <c r="D29" s="846"/>
      <c r="E29" s="847" t="s">
        <v>59</v>
      </c>
      <c r="F29" s="846"/>
      <c r="G29" s="848"/>
      <c r="H29" s="849"/>
      <c r="I29" s="850"/>
      <c r="K29" s="814"/>
      <c r="L29" s="845"/>
    </row>
    <row r="30" spans="2:13" s="737" customFormat="1" ht="32.25" customHeight="1">
      <c r="B30" s="882" t="s">
        <v>60</v>
      </c>
      <c r="C30" s="745" t="s">
        <v>115</v>
      </c>
      <c r="D30" s="746">
        <v>20305</v>
      </c>
      <c r="E30" s="754" t="s">
        <v>61</v>
      </c>
      <c r="F30" s="748" t="s">
        <v>31</v>
      </c>
      <c r="G30" s="749">
        <f>'[3]QUANT.RUA MAR'!$F$13</f>
        <v>8</v>
      </c>
      <c r="H30" s="853">
        <f>L30</f>
        <v>377.97</v>
      </c>
      <c r="I30" s="854">
        <f>G30*H30</f>
        <v>3023.76</v>
      </c>
      <c r="K30" s="814">
        <v>286.43</v>
      </c>
      <c r="L30" s="845">
        <f>ROUND(K30*(1+$I$16),2)</f>
        <v>377.97</v>
      </c>
    </row>
    <row r="31" spans="2:13" s="737" customFormat="1" ht="64.5" customHeight="1">
      <c r="B31" s="882" t="s">
        <v>62</v>
      </c>
      <c r="C31" s="745" t="s">
        <v>115</v>
      </c>
      <c r="D31" s="746">
        <v>20352</v>
      </c>
      <c r="E31" s="754" t="s">
        <v>63</v>
      </c>
      <c r="F31" s="745" t="s">
        <v>64</v>
      </c>
      <c r="G31" s="749">
        <f>'[3]QUANT.RUA MAR'!$F$14</f>
        <v>6</v>
      </c>
      <c r="H31" s="853">
        <f>L31</f>
        <v>1038.96</v>
      </c>
      <c r="I31" s="854">
        <f>G31*H31</f>
        <v>6233.76</v>
      </c>
      <c r="K31" s="814">
        <v>787.33</v>
      </c>
      <c r="L31" s="845">
        <f>ROUND(K31*(1+$I$16),2)</f>
        <v>1038.96</v>
      </c>
    </row>
    <row r="32" spans="2:13" s="737" customFormat="1" ht="32.25" customHeight="1">
      <c r="B32" s="882" t="s">
        <v>65</v>
      </c>
      <c r="C32" s="745" t="s">
        <v>115</v>
      </c>
      <c r="D32" s="746">
        <v>20344</v>
      </c>
      <c r="E32" s="754" t="s">
        <v>66</v>
      </c>
      <c r="F32" s="745" t="s">
        <v>44</v>
      </c>
      <c r="G32" s="749">
        <f>'[3]QUANT.RUA MAR'!$F$15</f>
        <v>1</v>
      </c>
      <c r="H32" s="853">
        <f>L32</f>
        <v>1366.67</v>
      </c>
      <c r="I32" s="854">
        <f>G32*H32</f>
        <v>1366.67</v>
      </c>
      <c r="K32" s="814">
        <v>1035.67</v>
      </c>
      <c r="L32" s="845">
        <f>ROUND(K32*(1+$I$16),2)</f>
        <v>1366.67</v>
      </c>
    </row>
    <row r="33" spans="1:14" s="737" customFormat="1" ht="65.25" customHeight="1">
      <c r="B33" s="882" t="s">
        <v>67</v>
      </c>
      <c r="C33" s="745" t="s">
        <v>115</v>
      </c>
      <c r="D33" s="746">
        <v>20350</v>
      </c>
      <c r="E33" s="780" t="s">
        <v>696</v>
      </c>
      <c r="F33" s="748" t="s">
        <v>39</v>
      </c>
      <c r="G33" s="749">
        <f>'[3]QUANT.RUA MAR'!$F$16</f>
        <v>124.72</v>
      </c>
      <c r="H33" s="853">
        <f>L33</f>
        <v>236.82</v>
      </c>
      <c r="I33" s="854">
        <f>G33*H33</f>
        <v>29536.190399999999</v>
      </c>
      <c r="K33" s="814">
        <v>179.46</v>
      </c>
      <c r="L33" s="845">
        <f>ROUND(K33*(1+$I$16),2)</f>
        <v>236.82</v>
      </c>
    </row>
    <row r="34" spans="1:14" s="737" customFormat="1" ht="54.75" customHeight="1">
      <c r="B34" s="841" t="s">
        <v>69</v>
      </c>
      <c r="C34" s="846"/>
      <c r="D34" s="846"/>
      <c r="E34" s="847" t="s">
        <v>70</v>
      </c>
      <c r="F34" s="846"/>
      <c r="G34" s="848"/>
      <c r="H34" s="849"/>
      <c r="I34" s="850"/>
      <c r="K34" s="814"/>
      <c r="L34" s="845"/>
    </row>
    <row r="35" spans="1:14" s="758" customFormat="1" ht="54.75" customHeight="1">
      <c r="A35" s="737"/>
      <c r="B35" s="882" t="s">
        <v>71</v>
      </c>
      <c r="C35" s="745" t="s">
        <v>115</v>
      </c>
      <c r="D35" s="746">
        <v>20812</v>
      </c>
      <c r="E35" s="754" t="s">
        <v>72</v>
      </c>
      <c r="F35" s="745" t="s">
        <v>39</v>
      </c>
      <c r="G35" s="749">
        <f>'[3]QUANT.RUA MAR'!$F$18</f>
        <v>6</v>
      </c>
      <c r="H35" s="750">
        <f>L35</f>
        <v>38.82</v>
      </c>
      <c r="I35" s="751">
        <f>G35*H35</f>
        <v>232.92000000000002</v>
      </c>
      <c r="K35" s="814">
        <v>29.42</v>
      </c>
      <c r="L35" s="845">
        <f>ROUND(K35*(1+$I$16),2)</f>
        <v>38.82</v>
      </c>
      <c r="N35" s="759"/>
    </row>
    <row r="36" spans="1:14" s="758" customFormat="1" ht="54.75" customHeight="1">
      <c r="A36" s="737"/>
      <c r="B36" s="882" t="s">
        <v>73</v>
      </c>
      <c r="C36" s="745" t="s">
        <v>115</v>
      </c>
      <c r="D36" s="746">
        <v>20713</v>
      </c>
      <c r="E36" s="754" t="s">
        <v>74</v>
      </c>
      <c r="F36" s="745" t="s">
        <v>39</v>
      </c>
      <c r="G36" s="749">
        <f>'[3]QUANT.RUA MAR'!$F$19</f>
        <v>8</v>
      </c>
      <c r="H36" s="750">
        <f>L36</f>
        <v>805.52</v>
      </c>
      <c r="I36" s="751">
        <f>G36*H36</f>
        <v>6444.16</v>
      </c>
      <c r="K36" s="814">
        <v>610.42999999999995</v>
      </c>
      <c r="L36" s="845">
        <f>ROUND(K36*(1+$I$16),2)</f>
        <v>805.52</v>
      </c>
      <c r="N36" s="759"/>
    </row>
    <row r="37" spans="1:14" s="758" customFormat="1" ht="27" customHeight="1">
      <c r="B37" s="841">
        <v>3</v>
      </c>
      <c r="C37" s="846"/>
      <c r="D37" s="846"/>
      <c r="E37" s="847" t="s">
        <v>75</v>
      </c>
      <c r="F37" s="846"/>
      <c r="G37" s="848"/>
      <c r="H37" s="849"/>
      <c r="I37" s="850"/>
      <c r="K37" s="920"/>
      <c r="L37" s="845"/>
    </row>
    <row r="38" spans="1:14" s="737" customFormat="1" ht="27" customHeight="1">
      <c r="B38" s="841" t="s">
        <v>76</v>
      </c>
      <c r="C38" s="842"/>
      <c r="D38" s="846"/>
      <c r="E38" s="847" t="s">
        <v>77</v>
      </c>
      <c r="F38" s="846"/>
      <c r="G38" s="848"/>
      <c r="H38" s="849"/>
      <c r="I38" s="850"/>
      <c r="K38" s="921"/>
      <c r="L38" s="845"/>
    </row>
    <row r="39" spans="1:14" s="758" customFormat="1" ht="32.25" customHeight="1">
      <c r="A39" s="737"/>
      <c r="B39" s="882" t="s">
        <v>78</v>
      </c>
      <c r="C39" s="745" t="s">
        <v>115</v>
      </c>
      <c r="D39" s="746">
        <v>30101</v>
      </c>
      <c r="E39" s="754" t="s">
        <v>79</v>
      </c>
      <c r="F39" s="748" t="s">
        <v>36</v>
      </c>
      <c r="G39" s="749">
        <f>'[3]QUANT.RUA MAR'!$F$22</f>
        <v>8.83</v>
      </c>
      <c r="H39" s="750">
        <f>L39</f>
        <v>60.25</v>
      </c>
      <c r="I39" s="751">
        <f>G39*H39</f>
        <v>532.00750000000005</v>
      </c>
      <c r="K39" s="921">
        <v>45.66</v>
      </c>
      <c r="L39" s="845">
        <f>ROUND(K39*(1+$I$16),2)</f>
        <v>60.25</v>
      </c>
      <c r="N39" s="759"/>
    </row>
    <row r="40" spans="1:14" s="758" customFormat="1" ht="32.25" customHeight="1">
      <c r="A40" s="737"/>
      <c r="B40" s="882" t="s">
        <v>80</v>
      </c>
      <c r="C40" s="745" t="s">
        <v>115</v>
      </c>
      <c r="D40" s="746">
        <v>30119</v>
      </c>
      <c r="E40" s="754" t="s">
        <v>83</v>
      </c>
      <c r="F40" s="748" t="s">
        <v>31</v>
      </c>
      <c r="G40" s="749">
        <f>'[3]QUANT.RUA MAR'!$F$23</f>
        <v>33.869999999999997</v>
      </c>
      <c r="H40" s="750">
        <f>L40</f>
        <v>31.53</v>
      </c>
      <c r="I40" s="751">
        <f>G40*H40</f>
        <v>1067.9211</v>
      </c>
      <c r="K40" s="921">
        <v>23.89</v>
      </c>
      <c r="L40" s="845">
        <f>ROUND(K40*(1+$I$16),2)</f>
        <v>31.53</v>
      </c>
    </row>
    <row r="41" spans="1:14" s="758" customFormat="1" ht="32.25" customHeight="1">
      <c r="A41" s="737"/>
      <c r="B41" s="882" t="s">
        <v>82</v>
      </c>
      <c r="C41" s="745" t="s">
        <v>115</v>
      </c>
      <c r="D41" s="746">
        <v>30201</v>
      </c>
      <c r="E41" s="754" t="s">
        <v>87</v>
      </c>
      <c r="F41" s="748" t="s">
        <v>36</v>
      </c>
      <c r="G41" s="749">
        <f>'[3]QUANT.RUA MAR'!$F$24</f>
        <v>5.57</v>
      </c>
      <c r="H41" s="750">
        <f>L41</f>
        <v>64.900000000000006</v>
      </c>
      <c r="I41" s="751">
        <f>G41*H41</f>
        <v>361.49300000000005</v>
      </c>
      <c r="K41" s="921">
        <v>49.18</v>
      </c>
      <c r="L41" s="845">
        <f>ROUND(K41*(1+$I$16),2)</f>
        <v>64.900000000000006</v>
      </c>
    </row>
    <row r="42" spans="1:14" s="758" customFormat="1" ht="27" customHeight="1">
      <c r="B42" s="841" t="s">
        <v>84</v>
      </c>
      <c r="C42" s="846"/>
      <c r="D42" s="846"/>
      <c r="E42" s="847" t="s">
        <v>91</v>
      </c>
      <c r="F42" s="846"/>
      <c r="G42" s="848"/>
      <c r="H42" s="849"/>
      <c r="I42" s="850"/>
      <c r="K42" s="920"/>
      <c r="L42" s="845"/>
    </row>
    <row r="43" spans="1:14" s="737" customFormat="1" ht="54.75" customHeight="1">
      <c r="B43" s="882" t="s">
        <v>86</v>
      </c>
      <c r="C43" s="745" t="s">
        <v>115</v>
      </c>
      <c r="D43" s="746">
        <v>30304</v>
      </c>
      <c r="E43" s="754" t="s">
        <v>93</v>
      </c>
      <c r="F43" s="748" t="s">
        <v>36</v>
      </c>
      <c r="G43" s="749">
        <f>'[3]QUANT.RUA MAR'!$F$26</f>
        <v>69.010000000000005</v>
      </c>
      <c r="H43" s="853">
        <f>L43</f>
        <v>64.459999999999994</v>
      </c>
      <c r="I43" s="854">
        <f>G43*H43</f>
        <v>4448.3846000000003</v>
      </c>
      <c r="K43" s="814">
        <v>48.85</v>
      </c>
      <c r="L43" s="845">
        <f>ROUND(K43*(1+$I$16),2)</f>
        <v>64.459999999999994</v>
      </c>
    </row>
    <row r="44" spans="1:14" s="758" customFormat="1" ht="27" customHeight="1">
      <c r="A44" s="737"/>
      <c r="B44" s="731">
        <v>4</v>
      </c>
      <c r="C44" s="732"/>
      <c r="D44" s="738"/>
      <c r="E44" s="739" t="s">
        <v>99</v>
      </c>
      <c r="F44" s="738"/>
      <c r="G44" s="740"/>
      <c r="H44" s="738"/>
      <c r="I44" s="856"/>
      <c r="K44" s="916"/>
      <c r="L44" s="857"/>
    </row>
    <row r="45" spans="1:14" s="758" customFormat="1" ht="27" customHeight="1">
      <c r="A45" s="737"/>
      <c r="B45" s="731" t="s">
        <v>95</v>
      </c>
      <c r="C45" s="732"/>
      <c r="D45" s="738"/>
      <c r="E45" s="739" t="s">
        <v>526</v>
      </c>
      <c r="F45" s="738"/>
      <c r="G45" s="740"/>
      <c r="H45" s="738"/>
      <c r="I45" s="856"/>
      <c r="K45" s="916"/>
      <c r="L45" s="857"/>
    </row>
    <row r="46" spans="1:14" s="758" customFormat="1" ht="54.75" customHeight="1">
      <c r="A46" s="737"/>
      <c r="B46" s="882" t="s">
        <v>97</v>
      </c>
      <c r="C46" s="745" t="s">
        <v>697</v>
      </c>
      <c r="D46" s="746"/>
      <c r="E46" s="754" t="s">
        <v>581</v>
      </c>
      <c r="F46" s="748" t="s">
        <v>31</v>
      </c>
      <c r="G46" s="749">
        <f>'[3]QUANT.RUA MAR'!$F$29</f>
        <v>37.25</v>
      </c>
      <c r="H46" s="750">
        <f t="shared" ref="H46" si="0">L46</f>
        <v>147.30000000000001</v>
      </c>
      <c r="I46" s="751">
        <f t="shared" ref="I46" si="1">G46*H46</f>
        <v>5486.9250000000002</v>
      </c>
      <c r="K46" s="921">
        <f>[4]COMPOSIÇOES!F330</f>
        <v>111.62820000000002</v>
      </c>
      <c r="L46" s="845">
        <f t="shared" ref="L46" si="2">ROUND(K46*(1+$I$16),2)</f>
        <v>147.30000000000001</v>
      </c>
    </row>
    <row r="47" spans="1:14" s="737" customFormat="1" ht="27" customHeight="1">
      <c r="B47" s="841">
        <v>5</v>
      </c>
      <c r="C47" s="846"/>
      <c r="D47" s="846"/>
      <c r="E47" s="847" t="s">
        <v>111</v>
      </c>
      <c r="F47" s="846"/>
      <c r="G47" s="848"/>
      <c r="H47" s="849"/>
      <c r="I47" s="850"/>
      <c r="K47" s="814"/>
      <c r="L47" s="845"/>
    </row>
    <row r="48" spans="1:14" s="737" customFormat="1" ht="36" customHeight="1">
      <c r="B48" s="841" t="s">
        <v>100</v>
      </c>
      <c r="C48" s="846"/>
      <c r="D48" s="846"/>
      <c r="E48" s="847" t="s">
        <v>113</v>
      </c>
      <c r="F48" s="846"/>
      <c r="G48" s="848"/>
      <c r="H48" s="849"/>
      <c r="I48" s="850"/>
      <c r="K48" s="814"/>
      <c r="L48" s="845"/>
    </row>
    <row r="49" spans="1:14" s="758" customFormat="1" ht="32.25" customHeight="1">
      <c r="A49" s="737"/>
      <c r="B49" s="882" t="s">
        <v>102</v>
      </c>
      <c r="C49" s="745" t="s">
        <v>115</v>
      </c>
      <c r="D49" s="746">
        <v>100203</v>
      </c>
      <c r="E49" s="754" t="s">
        <v>116</v>
      </c>
      <c r="F49" s="748" t="s">
        <v>31</v>
      </c>
      <c r="G49" s="749">
        <f>'[3]QUANT.RUA MAR'!$F$32</f>
        <v>33.869999999999997</v>
      </c>
      <c r="H49" s="750">
        <f>L49</f>
        <v>55.08</v>
      </c>
      <c r="I49" s="751">
        <f>G49*H49</f>
        <v>1865.5595999999998</v>
      </c>
      <c r="K49" s="921">
        <v>41.74</v>
      </c>
      <c r="L49" s="845">
        <f>ROUND(K49*(1+$I$16),2)</f>
        <v>55.08</v>
      </c>
      <c r="N49" s="759"/>
    </row>
    <row r="50" spans="1:14" s="758" customFormat="1" ht="27" customHeight="1">
      <c r="B50" s="841">
        <v>6</v>
      </c>
      <c r="C50" s="846"/>
      <c r="D50" s="846"/>
      <c r="E50" s="847" t="s">
        <v>117</v>
      </c>
      <c r="F50" s="846"/>
      <c r="G50" s="848"/>
      <c r="H50" s="849"/>
      <c r="I50" s="850"/>
      <c r="K50" s="920"/>
      <c r="L50" s="845"/>
    </row>
    <row r="51" spans="1:14" s="758" customFormat="1" ht="27" customHeight="1">
      <c r="B51" s="841" t="s">
        <v>112</v>
      </c>
      <c r="C51" s="846"/>
      <c r="D51" s="846"/>
      <c r="E51" s="847" t="s">
        <v>107</v>
      </c>
      <c r="F51" s="846"/>
      <c r="G51" s="848"/>
      <c r="H51" s="849"/>
      <c r="I51" s="850"/>
      <c r="K51" s="920"/>
      <c r="L51" s="845"/>
    </row>
    <row r="52" spans="1:14" s="737" customFormat="1" ht="37.5" customHeight="1">
      <c r="B52" s="882" t="s">
        <v>114</v>
      </c>
      <c r="C52" s="636" t="s">
        <v>125</v>
      </c>
      <c r="D52" s="760">
        <v>97087</v>
      </c>
      <c r="E52" s="761" t="s">
        <v>208</v>
      </c>
      <c r="F52" s="748" t="s">
        <v>31</v>
      </c>
      <c r="G52" s="749">
        <f>'[3]QUANT.RUA MAR'!$F$35</f>
        <v>251.04</v>
      </c>
      <c r="H52" s="750">
        <f t="shared" ref="H52:H58" si="3">L52</f>
        <v>2.61</v>
      </c>
      <c r="I52" s="751">
        <f t="shared" ref="I52:I58" si="4">G52*H52</f>
        <v>655.21439999999996</v>
      </c>
      <c r="K52" s="921">
        <v>1.98</v>
      </c>
      <c r="L52" s="845">
        <f>ROUND(K52*(1+$I$16),2)</f>
        <v>2.61</v>
      </c>
    </row>
    <row r="53" spans="1:14" s="737" customFormat="1" ht="54" customHeight="1">
      <c r="B53" s="882" t="s">
        <v>657</v>
      </c>
      <c r="C53" s="636" t="s">
        <v>128</v>
      </c>
      <c r="D53" s="637">
        <v>3637</v>
      </c>
      <c r="E53" s="754" t="s">
        <v>210</v>
      </c>
      <c r="F53" s="748" t="s">
        <v>31</v>
      </c>
      <c r="G53" s="749">
        <f>'[3]QUANT.RUA MAR'!$F$36</f>
        <v>251.04</v>
      </c>
      <c r="H53" s="750">
        <f t="shared" si="3"/>
        <v>49.43</v>
      </c>
      <c r="I53" s="751">
        <f t="shared" si="4"/>
        <v>12408.9072</v>
      </c>
      <c r="K53" s="921">
        <v>37.46</v>
      </c>
      <c r="L53" s="845">
        <f t="shared" ref="L53:L58" si="5">ROUND(K53*(1+$I$16),2)</f>
        <v>49.43</v>
      </c>
    </row>
    <row r="54" spans="1:14" s="737" customFormat="1" ht="33" customHeight="1">
      <c r="B54" s="882" t="s">
        <v>658</v>
      </c>
      <c r="C54" s="745" t="s">
        <v>115</v>
      </c>
      <c r="D54" s="745">
        <v>130112</v>
      </c>
      <c r="E54" s="762" t="s">
        <v>206</v>
      </c>
      <c r="F54" s="748" t="s">
        <v>31</v>
      </c>
      <c r="G54" s="749">
        <f>'[3]QUANT.RUA MAR'!$F$37</f>
        <v>251.04</v>
      </c>
      <c r="H54" s="750">
        <f t="shared" si="3"/>
        <v>51.53</v>
      </c>
      <c r="I54" s="751">
        <f t="shared" si="4"/>
        <v>12936.091200000001</v>
      </c>
      <c r="K54" s="916">
        <v>39.049999999999997</v>
      </c>
      <c r="L54" s="845">
        <f t="shared" si="5"/>
        <v>51.53</v>
      </c>
    </row>
    <row r="55" spans="1:14" s="737" customFormat="1" ht="37.5" customHeight="1">
      <c r="B55" s="784" t="s">
        <v>659</v>
      </c>
      <c r="C55" s="763" t="s">
        <v>115</v>
      </c>
      <c r="D55" s="785">
        <v>130103</v>
      </c>
      <c r="E55" s="781" t="s">
        <v>123</v>
      </c>
      <c r="F55" s="787" t="s">
        <v>31</v>
      </c>
      <c r="G55" s="749">
        <f>'[3]QUANT.RUA MAR'!$F$38</f>
        <v>100.14</v>
      </c>
      <c r="H55" s="788">
        <f t="shared" si="3"/>
        <v>25.31</v>
      </c>
      <c r="I55" s="789">
        <f t="shared" si="4"/>
        <v>2534.5434</v>
      </c>
      <c r="K55" s="916">
        <v>19.18</v>
      </c>
      <c r="L55" s="845">
        <f t="shared" si="5"/>
        <v>25.31</v>
      </c>
    </row>
    <row r="56" spans="1:14" s="790" customFormat="1" ht="31.5" customHeight="1">
      <c r="B56" s="784" t="s">
        <v>698</v>
      </c>
      <c r="C56" s="656" t="s">
        <v>125</v>
      </c>
      <c r="D56" s="858" t="s">
        <v>132</v>
      </c>
      <c r="E56" s="786" t="s">
        <v>584</v>
      </c>
      <c r="F56" s="787" t="s">
        <v>31</v>
      </c>
      <c r="G56" s="749">
        <f>'[3]QUANT.RUA MAR'!$F$39</f>
        <v>23.6</v>
      </c>
      <c r="H56" s="859">
        <f t="shared" si="3"/>
        <v>258.02999999999997</v>
      </c>
      <c r="I56" s="855">
        <f t="shared" si="4"/>
        <v>6089.5079999999998</v>
      </c>
      <c r="K56" s="916">
        <v>195.54</v>
      </c>
      <c r="L56" s="860">
        <f t="shared" si="5"/>
        <v>258.02999999999997</v>
      </c>
    </row>
    <row r="57" spans="1:14" s="758" customFormat="1" ht="54" customHeight="1">
      <c r="B57" s="882" t="s">
        <v>699</v>
      </c>
      <c r="C57" s="861" t="s">
        <v>529</v>
      </c>
      <c r="D57" s="861"/>
      <c r="E57" s="754" t="s">
        <v>146</v>
      </c>
      <c r="F57" s="748" t="s">
        <v>31</v>
      </c>
      <c r="G57" s="749">
        <f>'[3]QUANT.RUA MAR'!$F$40</f>
        <v>165.99</v>
      </c>
      <c r="H57" s="853">
        <f t="shared" si="3"/>
        <v>144.27000000000001</v>
      </c>
      <c r="I57" s="854">
        <f t="shared" si="4"/>
        <v>23947.377300000004</v>
      </c>
      <c r="K57" s="814">
        <f>[4]COMPOSIÇOES!F37</f>
        <v>109.32883000000001</v>
      </c>
      <c r="L57" s="845">
        <f t="shared" si="5"/>
        <v>144.27000000000001</v>
      </c>
    </row>
    <row r="58" spans="1:14" s="758" customFormat="1" ht="37.5" customHeight="1">
      <c r="B58" s="882" t="s">
        <v>700</v>
      </c>
      <c r="C58" s="746" t="s">
        <v>128</v>
      </c>
      <c r="D58" s="746">
        <v>7675</v>
      </c>
      <c r="E58" s="754" t="s">
        <v>134</v>
      </c>
      <c r="F58" s="748" t="s">
        <v>31</v>
      </c>
      <c r="G58" s="749">
        <f>'[3]QUANT.RUA MAR'!$F$41</f>
        <v>86.56</v>
      </c>
      <c r="H58" s="853">
        <f t="shared" si="3"/>
        <v>256.83</v>
      </c>
      <c r="I58" s="854">
        <f t="shared" si="4"/>
        <v>22231.2048</v>
      </c>
      <c r="K58" s="814">
        <v>194.63</v>
      </c>
      <c r="L58" s="845">
        <f t="shared" si="5"/>
        <v>256.83</v>
      </c>
    </row>
    <row r="59" spans="1:14" s="737" customFormat="1" ht="27" customHeight="1">
      <c r="B59" s="841" t="s">
        <v>684</v>
      </c>
      <c r="C59" s="846"/>
      <c r="D59" s="846"/>
      <c r="E59" s="847" t="s">
        <v>148</v>
      </c>
      <c r="F59" s="846"/>
      <c r="G59" s="848"/>
      <c r="H59" s="849"/>
      <c r="I59" s="850"/>
      <c r="K59" s="814"/>
      <c r="L59" s="845"/>
    </row>
    <row r="60" spans="1:14" s="737" customFormat="1" ht="32.25" customHeight="1">
      <c r="B60" s="882" t="s">
        <v>685</v>
      </c>
      <c r="C60" s="745" t="s">
        <v>115</v>
      </c>
      <c r="D60" s="746">
        <v>130317</v>
      </c>
      <c r="E60" s="754" t="s">
        <v>153</v>
      </c>
      <c r="F60" s="748" t="s">
        <v>151</v>
      </c>
      <c r="G60" s="749">
        <f>'[3]QUANT.RUA MAR'!$F$43</f>
        <v>186.26</v>
      </c>
      <c r="H60" s="853">
        <f>L60</f>
        <v>91.55</v>
      </c>
      <c r="I60" s="854">
        <f>G60*H60</f>
        <v>17052.102999999999</v>
      </c>
      <c r="K60" s="814">
        <v>69.38</v>
      </c>
      <c r="L60" s="845">
        <f>ROUND(K60*(1+$I$16),2)</f>
        <v>91.55</v>
      </c>
    </row>
    <row r="61" spans="1:14" s="737" customFormat="1" ht="32.25" customHeight="1">
      <c r="B61" s="882" t="s">
        <v>701</v>
      </c>
      <c r="C61" s="745" t="s">
        <v>115</v>
      </c>
      <c r="D61" s="746">
        <v>130308</v>
      </c>
      <c r="E61" s="754" t="s">
        <v>533</v>
      </c>
      <c r="F61" s="748" t="s">
        <v>151</v>
      </c>
      <c r="G61" s="749">
        <f>'[3]QUANT.RUA MAR'!$F$44</f>
        <v>20.68</v>
      </c>
      <c r="H61" s="853">
        <f>L61</f>
        <v>52.41</v>
      </c>
      <c r="I61" s="854">
        <f>G61*H61</f>
        <v>1083.8388</v>
      </c>
      <c r="K61" s="814">
        <v>39.72</v>
      </c>
      <c r="L61" s="845">
        <f>ROUND(K61*(1+$I$16),2)</f>
        <v>52.41</v>
      </c>
    </row>
    <row r="62" spans="1:14" s="758" customFormat="1" ht="27" customHeight="1">
      <c r="A62" s="737"/>
      <c r="B62" s="841">
        <v>7</v>
      </c>
      <c r="C62" s="842"/>
      <c r="D62" s="846"/>
      <c r="E62" s="847" t="s">
        <v>156</v>
      </c>
      <c r="F62" s="846"/>
      <c r="G62" s="848"/>
      <c r="H62" s="849"/>
      <c r="I62" s="850"/>
      <c r="K62" s="922"/>
      <c r="L62" s="845"/>
    </row>
    <row r="63" spans="1:14" s="737" customFormat="1" ht="27" customHeight="1">
      <c r="B63" s="841" t="s">
        <v>118</v>
      </c>
      <c r="C63" s="842"/>
      <c r="D63" s="846"/>
      <c r="E63" s="847" t="s">
        <v>158</v>
      </c>
      <c r="F63" s="846"/>
      <c r="G63" s="848"/>
      <c r="H63" s="849"/>
      <c r="I63" s="850"/>
      <c r="K63" s="921"/>
      <c r="L63" s="845"/>
    </row>
    <row r="64" spans="1:14" s="737" customFormat="1" ht="54.75" customHeight="1">
      <c r="B64" s="882" t="s">
        <v>120</v>
      </c>
      <c r="C64" s="745" t="s">
        <v>115</v>
      </c>
      <c r="D64" s="746">
        <v>150614</v>
      </c>
      <c r="E64" s="754" t="s">
        <v>160</v>
      </c>
      <c r="F64" s="745" t="s">
        <v>44</v>
      </c>
      <c r="G64" s="749">
        <f>'[3]QUANT.RUA MAR'!$F$47</f>
        <v>3</v>
      </c>
      <c r="H64" s="750">
        <f>L64</f>
        <v>157.96</v>
      </c>
      <c r="I64" s="751">
        <f>G64*H64</f>
        <v>473.88</v>
      </c>
      <c r="K64" s="921">
        <v>119.7</v>
      </c>
      <c r="L64" s="845">
        <f>ROUND(K64*(1+$I$16),2)</f>
        <v>157.96</v>
      </c>
    </row>
    <row r="65" spans="2:13" s="737" customFormat="1" ht="32.25" customHeight="1">
      <c r="B65" s="882" t="s">
        <v>122</v>
      </c>
      <c r="C65" s="745" t="s">
        <v>115</v>
      </c>
      <c r="D65" s="746">
        <v>150628</v>
      </c>
      <c r="E65" s="754" t="s">
        <v>162</v>
      </c>
      <c r="F65" s="745" t="s">
        <v>44</v>
      </c>
      <c r="G65" s="749">
        <f>'[3]QUANT.RUA MAR'!$F$48</f>
        <v>22</v>
      </c>
      <c r="H65" s="750">
        <f>L65</f>
        <v>10.08</v>
      </c>
      <c r="I65" s="751">
        <f>G65*H65</f>
        <v>221.76</v>
      </c>
      <c r="K65" s="921">
        <v>7.64</v>
      </c>
      <c r="L65" s="845">
        <f>ROUND(K65*(1+$I$16),2)</f>
        <v>10.08</v>
      </c>
    </row>
    <row r="66" spans="2:13" s="737" customFormat="1" ht="27" customHeight="1">
      <c r="B66" s="841" t="s">
        <v>130</v>
      </c>
      <c r="C66" s="842"/>
      <c r="D66" s="846"/>
      <c r="E66" s="847" t="s">
        <v>164</v>
      </c>
      <c r="F66" s="846"/>
      <c r="G66" s="848"/>
      <c r="H66" s="849"/>
      <c r="I66" s="850"/>
      <c r="K66" s="921"/>
      <c r="L66" s="845"/>
    </row>
    <row r="67" spans="2:13" s="737" customFormat="1" ht="33" customHeight="1">
      <c r="B67" s="882" t="s">
        <v>131</v>
      </c>
      <c r="C67" s="745" t="s">
        <v>115</v>
      </c>
      <c r="D67" s="746">
        <v>151133</v>
      </c>
      <c r="E67" s="754" t="s">
        <v>166</v>
      </c>
      <c r="F67" s="748" t="s">
        <v>39</v>
      </c>
      <c r="G67" s="749">
        <f>'[3]QUANT.RUA MAR'!$F$50</f>
        <v>40</v>
      </c>
      <c r="H67" s="750">
        <f>L67</f>
        <v>13.47</v>
      </c>
      <c r="I67" s="751">
        <f>G67*H67</f>
        <v>538.80000000000007</v>
      </c>
      <c r="K67" s="921">
        <v>10.210000000000001</v>
      </c>
      <c r="L67" s="845">
        <f>ROUND(K67*(1+$I$16),2)</f>
        <v>13.47</v>
      </c>
    </row>
    <row r="68" spans="2:13" s="737" customFormat="1" ht="37.5" customHeight="1">
      <c r="B68" s="882" t="s">
        <v>133</v>
      </c>
      <c r="C68" s="745" t="s">
        <v>125</v>
      </c>
      <c r="D68" s="746">
        <v>91850</v>
      </c>
      <c r="E68" s="754" t="s">
        <v>168</v>
      </c>
      <c r="F68" s="748" t="s">
        <v>39</v>
      </c>
      <c r="G68" s="749">
        <f>'[3]QUANT.RUA MAR'!$F$51</f>
        <v>25</v>
      </c>
      <c r="H68" s="750">
        <f>L68</f>
        <v>12.63</v>
      </c>
      <c r="I68" s="751">
        <f>G68*H68</f>
        <v>315.75</v>
      </c>
      <c r="K68" s="921">
        <v>9.57</v>
      </c>
      <c r="L68" s="845">
        <f>ROUND(K68*(1+$I$16),2)</f>
        <v>12.63</v>
      </c>
    </row>
    <row r="69" spans="2:13" s="737" customFormat="1" ht="27" customHeight="1">
      <c r="B69" s="766" t="s">
        <v>147</v>
      </c>
      <c r="C69" s="767"/>
      <c r="D69" s="768"/>
      <c r="E69" s="769" t="s">
        <v>170</v>
      </c>
      <c r="F69" s="768"/>
      <c r="G69" s="770"/>
      <c r="H69" s="771"/>
      <c r="I69" s="772"/>
      <c r="J69" s="665"/>
      <c r="K69" s="814"/>
      <c r="L69" s="845"/>
      <c r="M69" s="774"/>
    </row>
    <row r="70" spans="2:13" s="737" customFormat="1" ht="38.25" customHeight="1">
      <c r="B70" s="775" t="s">
        <v>149</v>
      </c>
      <c r="C70" s="745" t="s">
        <v>115</v>
      </c>
      <c r="D70" s="746">
        <v>151301</v>
      </c>
      <c r="E70" s="754" t="s">
        <v>172</v>
      </c>
      <c r="F70" s="745" t="s">
        <v>44</v>
      </c>
      <c r="G70" s="776">
        <f>'[3]QUANT.RUA MAR'!$F$53</f>
        <v>2</v>
      </c>
      <c r="H70" s="777">
        <f>L70</f>
        <v>25.07</v>
      </c>
      <c r="I70" s="778">
        <f>ROUND(G70*H70,2)</f>
        <v>50.14</v>
      </c>
      <c r="J70" s="665"/>
      <c r="K70" s="814">
        <v>19</v>
      </c>
      <c r="L70" s="845">
        <f t="shared" ref="L70:L71" si="6">ROUND(K70*(1+$I$16),2)</f>
        <v>25.07</v>
      </c>
      <c r="M70" s="774"/>
    </row>
    <row r="71" spans="2:13" s="737" customFormat="1" ht="37.5" customHeight="1">
      <c r="B71" s="775" t="s">
        <v>152</v>
      </c>
      <c r="C71" s="745" t="s">
        <v>115</v>
      </c>
      <c r="D71" s="746">
        <v>151302</v>
      </c>
      <c r="E71" s="754" t="s">
        <v>174</v>
      </c>
      <c r="F71" s="745" t="s">
        <v>44</v>
      </c>
      <c r="G71" s="776">
        <f>'[3]QUANT.RUA MAR'!$F$54</f>
        <v>2</v>
      </c>
      <c r="H71" s="777">
        <f>L71</f>
        <v>25.07</v>
      </c>
      <c r="I71" s="778">
        <f>ROUND(G71*H71,2)</f>
        <v>50.14</v>
      </c>
      <c r="J71" s="665"/>
      <c r="K71" s="814">
        <v>19</v>
      </c>
      <c r="L71" s="845">
        <f t="shared" si="6"/>
        <v>25.07</v>
      </c>
      <c r="M71" s="774"/>
    </row>
    <row r="72" spans="2:13" s="737" customFormat="1" ht="27" customHeight="1">
      <c r="B72" s="841" t="s">
        <v>628</v>
      </c>
      <c r="C72" s="842"/>
      <c r="D72" s="846"/>
      <c r="E72" s="847" t="s">
        <v>176</v>
      </c>
      <c r="F72" s="846"/>
      <c r="G72" s="848"/>
      <c r="H72" s="849"/>
      <c r="I72" s="850"/>
      <c r="K72" s="921"/>
      <c r="L72" s="845"/>
    </row>
    <row r="73" spans="2:13" s="737" customFormat="1" ht="32.25" customHeight="1">
      <c r="B73" s="882" t="s">
        <v>629</v>
      </c>
      <c r="C73" s="745" t="s">
        <v>115</v>
      </c>
      <c r="D73" s="746">
        <v>151402</v>
      </c>
      <c r="E73" s="754" t="s">
        <v>178</v>
      </c>
      <c r="F73" s="748" t="s">
        <v>39</v>
      </c>
      <c r="G73" s="749">
        <f>'[3]QUANT.RUA MAR'!$F$56</f>
        <v>56</v>
      </c>
      <c r="H73" s="750">
        <f>L73</f>
        <v>8.8000000000000007</v>
      </c>
      <c r="I73" s="751">
        <f>G73*H73</f>
        <v>492.80000000000007</v>
      </c>
      <c r="K73" s="921">
        <v>6.67</v>
      </c>
      <c r="L73" s="845">
        <f>ROUND(K73*(1+$I$16),2)</f>
        <v>8.8000000000000007</v>
      </c>
    </row>
    <row r="74" spans="2:13" s="737" customFormat="1" ht="38.25" customHeight="1">
      <c r="B74" s="882" t="s">
        <v>630</v>
      </c>
      <c r="C74" s="745" t="s">
        <v>115</v>
      </c>
      <c r="D74" s="746">
        <v>151403</v>
      </c>
      <c r="E74" s="754" t="s">
        <v>180</v>
      </c>
      <c r="F74" s="748" t="s">
        <v>39</v>
      </c>
      <c r="G74" s="749">
        <f>'[3]QUANT.RUA MAR'!$F$57</f>
        <v>30</v>
      </c>
      <c r="H74" s="750">
        <f>L74</f>
        <v>11.74</v>
      </c>
      <c r="I74" s="751">
        <f>G74*H74</f>
        <v>352.2</v>
      </c>
      <c r="K74" s="921">
        <v>8.9</v>
      </c>
      <c r="L74" s="845">
        <f>ROUND(K74*(1+$I$16),2)</f>
        <v>11.74</v>
      </c>
    </row>
    <row r="75" spans="2:13" s="737" customFormat="1" ht="27" customHeight="1">
      <c r="B75" s="841" t="s">
        <v>660</v>
      </c>
      <c r="C75" s="842"/>
      <c r="D75" s="846"/>
      <c r="E75" s="847" t="s">
        <v>182</v>
      </c>
      <c r="F75" s="846"/>
      <c r="G75" s="848"/>
      <c r="H75" s="849"/>
      <c r="I75" s="850"/>
      <c r="K75" s="921"/>
      <c r="L75" s="845"/>
    </row>
    <row r="76" spans="2:13" s="737" customFormat="1" ht="55.5" customHeight="1">
      <c r="B76" s="882" t="s">
        <v>662</v>
      </c>
      <c r="C76" s="745" t="s">
        <v>115</v>
      </c>
      <c r="D76" s="746">
        <v>151817</v>
      </c>
      <c r="E76" s="754" t="s">
        <v>184</v>
      </c>
      <c r="F76" s="748" t="s">
        <v>44</v>
      </c>
      <c r="G76" s="749">
        <f>'[3]QUANT.RUA MAR'!$F$59</f>
        <v>5</v>
      </c>
      <c r="H76" s="750">
        <f>L76</f>
        <v>307.24</v>
      </c>
      <c r="I76" s="751">
        <f>G76*H76</f>
        <v>1536.2</v>
      </c>
      <c r="K76" s="814">
        <v>232.83</v>
      </c>
      <c r="L76" s="845">
        <f>ROUND(K76*(1+$I$16),2)</f>
        <v>307.24</v>
      </c>
    </row>
    <row r="77" spans="2:13" s="758" customFormat="1" ht="27" customHeight="1">
      <c r="B77" s="841">
        <v>8</v>
      </c>
      <c r="C77" s="846"/>
      <c r="D77" s="846"/>
      <c r="E77" s="847" t="s">
        <v>185</v>
      </c>
      <c r="F77" s="846"/>
      <c r="G77" s="848"/>
      <c r="H77" s="849"/>
      <c r="I77" s="850"/>
      <c r="K77" s="920"/>
      <c r="L77" s="845"/>
    </row>
    <row r="78" spans="2:13" s="758" customFormat="1" ht="27" customHeight="1">
      <c r="B78" s="841" t="s">
        <v>157</v>
      </c>
      <c r="C78" s="846"/>
      <c r="D78" s="846"/>
      <c r="E78" s="847" t="s">
        <v>187</v>
      </c>
      <c r="F78" s="846"/>
      <c r="G78" s="848"/>
      <c r="H78" s="849"/>
      <c r="I78" s="850"/>
      <c r="K78" s="920"/>
      <c r="L78" s="845"/>
    </row>
    <row r="79" spans="2:13" s="758" customFormat="1" ht="33" customHeight="1">
      <c r="B79" s="882" t="s">
        <v>159</v>
      </c>
      <c r="C79" s="745" t="s">
        <v>197</v>
      </c>
      <c r="D79" s="745">
        <v>170993</v>
      </c>
      <c r="E79" s="883" t="s">
        <v>198</v>
      </c>
      <c r="F79" s="745" t="s">
        <v>44</v>
      </c>
      <c r="G79" s="749">
        <f>'[3]QUANT.RUA MAR'!$F$62</f>
        <v>5</v>
      </c>
      <c r="H79" s="853">
        <f>L79</f>
        <v>290.18</v>
      </c>
      <c r="I79" s="854">
        <f>G79*H79</f>
        <v>1450.9</v>
      </c>
      <c r="K79" s="814">
        <v>219.9</v>
      </c>
      <c r="L79" s="845">
        <f>ROUND(K79*(1+$I$16),2)</f>
        <v>290.18</v>
      </c>
    </row>
    <row r="80" spans="2:13" s="758" customFormat="1" ht="38.25" customHeight="1">
      <c r="B80" s="882" t="s">
        <v>161</v>
      </c>
      <c r="C80" s="745" t="s">
        <v>125</v>
      </c>
      <c r="D80" s="745">
        <v>97592</v>
      </c>
      <c r="E80" s="883" t="s">
        <v>585</v>
      </c>
      <c r="F80" s="745" t="s">
        <v>44</v>
      </c>
      <c r="G80" s="749">
        <f>'[3]QUANT.RUA MAR'!$F$63</f>
        <v>4</v>
      </c>
      <c r="H80" s="853">
        <f>L80</f>
        <v>49.43</v>
      </c>
      <c r="I80" s="854">
        <f>G80*H80</f>
        <v>197.72</v>
      </c>
      <c r="K80" s="814">
        <v>37.46</v>
      </c>
      <c r="L80" s="845">
        <f>ROUND(K80*(1+$I$16),2)</f>
        <v>49.43</v>
      </c>
    </row>
    <row r="81" spans="1:12" s="758" customFormat="1" ht="38.25" customHeight="1">
      <c r="A81" s="737"/>
      <c r="B81" s="882" t="s">
        <v>702</v>
      </c>
      <c r="C81" s="745" t="s">
        <v>200</v>
      </c>
      <c r="D81" s="779"/>
      <c r="E81" s="883" t="s">
        <v>570</v>
      </c>
      <c r="F81" s="745" t="s">
        <v>44</v>
      </c>
      <c r="G81" s="749">
        <f>'[3]QUANT.RUA MAR'!$F$64</f>
        <v>20</v>
      </c>
      <c r="H81" s="750">
        <f>L81</f>
        <v>136.71</v>
      </c>
      <c r="I81" s="751">
        <f>G81*H81</f>
        <v>2734.2000000000003</v>
      </c>
      <c r="K81" s="921">
        <f>[4]COMPOSIÇOES!F74</f>
        <v>103.601</v>
      </c>
      <c r="L81" s="845">
        <f>ROUND(K81*(1+$I$16),2)</f>
        <v>136.71</v>
      </c>
    </row>
    <row r="82" spans="1:12" s="758" customFormat="1" ht="38.25" customHeight="1">
      <c r="A82" s="737"/>
      <c r="B82" s="882" t="s">
        <v>703</v>
      </c>
      <c r="C82" s="745" t="s">
        <v>586</v>
      </c>
      <c r="D82" s="745"/>
      <c r="E82" s="883" t="s">
        <v>650</v>
      </c>
      <c r="F82" s="745" t="s">
        <v>44</v>
      </c>
      <c r="G82" s="749">
        <f>'[3]QUANT.RUA MAR'!$F$65</f>
        <v>4</v>
      </c>
      <c r="H82" s="750">
        <f>L82</f>
        <v>120.26</v>
      </c>
      <c r="I82" s="751">
        <f>G82*H82</f>
        <v>481.04</v>
      </c>
      <c r="K82" s="921">
        <f>[4]COMPOSIÇOES!F110</f>
        <v>91.13300000000001</v>
      </c>
      <c r="L82" s="845">
        <f>ROUND(K82*(1+$I$16),2)</f>
        <v>120.26</v>
      </c>
    </row>
    <row r="83" spans="1:12" s="737" customFormat="1" ht="27" customHeight="1">
      <c r="B83" s="841">
        <v>9</v>
      </c>
      <c r="C83" s="846"/>
      <c r="D83" s="846"/>
      <c r="E83" s="847" t="s">
        <v>202</v>
      </c>
      <c r="F83" s="846"/>
      <c r="G83" s="848"/>
      <c r="H83" s="849"/>
      <c r="I83" s="850"/>
      <c r="K83" s="814"/>
      <c r="L83" s="845"/>
    </row>
    <row r="84" spans="1:12" s="737" customFormat="1" ht="27" customHeight="1">
      <c r="B84" s="841" t="s">
        <v>186</v>
      </c>
      <c r="C84" s="846"/>
      <c r="D84" s="846"/>
      <c r="E84" s="847" t="s">
        <v>204</v>
      </c>
      <c r="F84" s="846"/>
      <c r="G84" s="848"/>
      <c r="H84" s="849"/>
      <c r="I84" s="850"/>
      <c r="K84" s="814"/>
      <c r="L84" s="845"/>
    </row>
    <row r="85" spans="1:12" s="737" customFormat="1" ht="37.5" customHeight="1">
      <c r="B85" s="882" t="s">
        <v>188</v>
      </c>
      <c r="C85" s="636" t="s">
        <v>125</v>
      </c>
      <c r="D85" s="760">
        <v>97087</v>
      </c>
      <c r="E85" s="761" t="s">
        <v>208</v>
      </c>
      <c r="F85" s="748" t="s">
        <v>31</v>
      </c>
      <c r="G85" s="749">
        <f>'[3]QUANT.RUA MAR'!$F$68</f>
        <v>184.52</v>
      </c>
      <c r="H85" s="750">
        <f t="shared" ref="H85:H92" si="7">L85</f>
        <v>2.61</v>
      </c>
      <c r="I85" s="751">
        <f t="shared" ref="I85:I92" si="8">G85*H85</f>
        <v>481.59719999999999</v>
      </c>
      <c r="K85" s="916">
        <v>1.98</v>
      </c>
      <c r="L85" s="845">
        <f>ROUND(K85*(1+$I$16),2)</f>
        <v>2.61</v>
      </c>
    </row>
    <row r="86" spans="1:12" s="737" customFormat="1" ht="54" customHeight="1">
      <c r="B86" s="882" t="s">
        <v>191</v>
      </c>
      <c r="C86" s="636" t="s">
        <v>128</v>
      </c>
      <c r="D86" s="637">
        <v>3637</v>
      </c>
      <c r="E86" s="762" t="s">
        <v>210</v>
      </c>
      <c r="F86" s="748" t="s">
        <v>31</v>
      </c>
      <c r="G86" s="749">
        <f>'[3]QUANT.RUA MAR'!$F$69</f>
        <v>184.52</v>
      </c>
      <c r="H86" s="750">
        <f t="shared" si="7"/>
        <v>49.43</v>
      </c>
      <c r="I86" s="751">
        <f t="shared" si="8"/>
        <v>9120.8235999999997</v>
      </c>
      <c r="K86" s="814">
        <v>37.46</v>
      </c>
      <c r="L86" s="845">
        <f t="shared" ref="L86:L92" si="9">ROUND(K86*(1+$I$16),2)</f>
        <v>49.43</v>
      </c>
    </row>
    <row r="87" spans="1:12" s="737" customFormat="1" ht="33" customHeight="1">
      <c r="B87" s="882" t="s">
        <v>193</v>
      </c>
      <c r="C87" s="745" t="s">
        <v>115</v>
      </c>
      <c r="D87" s="745">
        <v>130112</v>
      </c>
      <c r="E87" s="762" t="s">
        <v>206</v>
      </c>
      <c r="F87" s="748" t="s">
        <v>31</v>
      </c>
      <c r="G87" s="749">
        <f>'[3]QUANT.RUA MAR'!$F$70</f>
        <v>184.52</v>
      </c>
      <c r="H87" s="750">
        <f t="shared" si="7"/>
        <v>51.53</v>
      </c>
      <c r="I87" s="751">
        <f t="shared" si="8"/>
        <v>9508.3155999999999</v>
      </c>
      <c r="K87" s="814">
        <v>39.049999999999997</v>
      </c>
      <c r="L87" s="845">
        <f t="shared" si="9"/>
        <v>51.53</v>
      </c>
    </row>
    <row r="88" spans="1:12" s="758" customFormat="1" ht="54.75" customHeight="1">
      <c r="B88" s="882" t="s">
        <v>196</v>
      </c>
      <c r="C88" s="861" t="s">
        <v>530</v>
      </c>
      <c r="D88" s="861"/>
      <c r="E88" s="754" t="s">
        <v>587</v>
      </c>
      <c r="F88" s="748" t="s">
        <v>31</v>
      </c>
      <c r="G88" s="749">
        <f>'[3]QUANT.RUA MAR'!$F$71</f>
        <v>202.97</v>
      </c>
      <c r="H88" s="853">
        <f t="shared" si="7"/>
        <v>144.27000000000001</v>
      </c>
      <c r="I88" s="854">
        <f t="shared" si="8"/>
        <v>29282.481900000002</v>
      </c>
      <c r="K88" s="814">
        <f>[4]COMPOSIÇOES!F148</f>
        <v>109.32883000000001</v>
      </c>
      <c r="L88" s="845">
        <f t="shared" si="9"/>
        <v>144.27000000000001</v>
      </c>
    </row>
    <row r="89" spans="1:12" s="758" customFormat="1" ht="54.75" customHeight="1">
      <c r="B89" s="882" t="s">
        <v>199</v>
      </c>
      <c r="C89" s="746" t="s">
        <v>115</v>
      </c>
      <c r="D89" s="745">
        <v>200253</v>
      </c>
      <c r="E89" s="754" t="s">
        <v>539</v>
      </c>
      <c r="F89" s="748" t="s">
        <v>31</v>
      </c>
      <c r="G89" s="749">
        <f>'[3]QUANT.RUA MAR'!$F$72</f>
        <v>57.02</v>
      </c>
      <c r="H89" s="853">
        <f t="shared" si="7"/>
        <v>98.88</v>
      </c>
      <c r="I89" s="854">
        <f t="shared" si="8"/>
        <v>5638.1376</v>
      </c>
      <c r="K89" s="814">
        <v>74.930000000000007</v>
      </c>
      <c r="L89" s="845">
        <f t="shared" si="9"/>
        <v>98.88</v>
      </c>
    </row>
    <row r="90" spans="1:12" s="758" customFormat="1" ht="37.5" customHeight="1">
      <c r="A90" s="737"/>
      <c r="B90" s="882" t="s">
        <v>704</v>
      </c>
      <c r="C90" s="745" t="s">
        <v>115</v>
      </c>
      <c r="D90" s="746">
        <v>200202</v>
      </c>
      <c r="E90" s="754" t="s">
        <v>540</v>
      </c>
      <c r="F90" s="748" t="s">
        <v>39</v>
      </c>
      <c r="G90" s="749">
        <f>'[3]QUANT.RUA MAR'!$F$73</f>
        <v>134.55000000000001</v>
      </c>
      <c r="H90" s="750">
        <f t="shared" si="7"/>
        <v>64.010000000000005</v>
      </c>
      <c r="I90" s="751">
        <f t="shared" si="8"/>
        <v>8612.545500000002</v>
      </c>
      <c r="K90" s="916">
        <v>48.51</v>
      </c>
      <c r="L90" s="845">
        <f t="shared" si="9"/>
        <v>64.010000000000005</v>
      </c>
    </row>
    <row r="91" spans="1:12" s="758" customFormat="1" ht="33" customHeight="1">
      <c r="B91" s="882" t="s">
        <v>705</v>
      </c>
      <c r="C91" s="745" t="s">
        <v>115</v>
      </c>
      <c r="D91" s="746">
        <v>190205</v>
      </c>
      <c r="E91" s="754" t="s">
        <v>541</v>
      </c>
      <c r="F91" s="748" t="s">
        <v>31</v>
      </c>
      <c r="G91" s="749">
        <f>'[3]QUANT.RUA MAR'!$F$74</f>
        <v>33.64</v>
      </c>
      <c r="H91" s="853">
        <f t="shared" si="7"/>
        <v>12.27</v>
      </c>
      <c r="I91" s="854">
        <f t="shared" si="8"/>
        <v>412.76279999999997</v>
      </c>
      <c r="K91" s="814">
        <v>9.3000000000000007</v>
      </c>
      <c r="L91" s="845">
        <f t="shared" si="9"/>
        <v>12.27</v>
      </c>
    </row>
    <row r="92" spans="1:12" s="737" customFormat="1" ht="54.75" customHeight="1">
      <c r="B92" s="882" t="s">
        <v>706</v>
      </c>
      <c r="C92" s="745" t="s">
        <v>128</v>
      </c>
      <c r="D92" s="745">
        <v>12214</v>
      </c>
      <c r="E92" s="780" t="s">
        <v>542</v>
      </c>
      <c r="F92" s="748" t="s">
        <v>44</v>
      </c>
      <c r="G92" s="749">
        <f>'[3]QUANT.RUA MAR'!$F$75</f>
        <v>1</v>
      </c>
      <c r="H92" s="750">
        <f t="shared" si="7"/>
        <v>441.59</v>
      </c>
      <c r="I92" s="751">
        <f t="shared" si="8"/>
        <v>441.59</v>
      </c>
      <c r="K92" s="921">
        <v>334.64</v>
      </c>
      <c r="L92" s="845">
        <f t="shared" si="9"/>
        <v>441.59</v>
      </c>
    </row>
    <row r="93" spans="1:12" s="758" customFormat="1" ht="27" customHeight="1">
      <c r="B93" s="841" t="s">
        <v>707</v>
      </c>
      <c r="C93" s="846"/>
      <c r="D93" s="846"/>
      <c r="E93" s="847" t="s">
        <v>225</v>
      </c>
      <c r="F93" s="846"/>
      <c r="G93" s="848"/>
      <c r="H93" s="849"/>
      <c r="I93" s="850"/>
      <c r="K93" s="920"/>
      <c r="L93" s="845"/>
    </row>
    <row r="94" spans="1:12" s="758" customFormat="1" ht="38.25" customHeight="1">
      <c r="B94" s="882" t="s">
        <v>708</v>
      </c>
      <c r="C94" s="745" t="s">
        <v>125</v>
      </c>
      <c r="D94" s="746">
        <v>98510</v>
      </c>
      <c r="E94" s="754" t="s">
        <v>231</v>
      </c>
      <c r="F94" s="745" t="s">
        <v>44</v>
      </c>
      <c r="G94" s="749">
        <f>'[3]QUANT.RUA MAR'!$F$77</f>
        <v>1</v>
      </c>
      <c r="H94" s="853">
        <f>L94</f>
        <v>76.180000000000007</v>
      </c>
      <c r="I94" s="854">
        <f>G94*H94</f>
        <v>76.180000000000007</v>
      </c>
      <c r="K94" s="814">
        <v>57.73</v>
      </c>
      <c r="L94" s="845">
        <f>ROUND(K94*(1+$I$16),2)</f>
        <v>76.180000000000007</v>
      </c>
    </row>
    <row r="95" spans="1:12" s="758" customFormat="1" ht="38.25" customHeight="1">
      <c r="B95" s="882" t="s">
        <v>709</v>
      </c>
      <c r="C95" s="745" t="s">
        <v>115</v>
      </c>
      <c r="D95" s="745">
        <v>200326</v>
      </c>
      <c r="E95" s="883" t="s">
        <v>227</v>
      </c>
      <c r="F95" s="748" t="s">
        <v>31</v>
      </c>
      <c r="G95" s="749">
        <f>'[3]QUANT.RUA MAR'!$F$78</f>
        <v>172.76</v>
      </c>
      <c r="H95" s="853">
        <f>L95</f>
        <v>29.55</v>
      </c>
      <c r="I95" s="854">
        <f>G95*H95</f>
        <v>5105.058</v>
      </c>
      <c r="K95" s="814">
        <v>22.39</v>
      </c>
      <c r="L95" s="845">
        <f>ROUND(K95*(1+$I$16),2)</f>
        <v>29.55</v>
      </c>
    </row>
    <row r="96" spans="1:12" s="758" customFormat="1" ht="27" customHeight="1">
      <c r="B96" s="841" t="s">
        <v>710</v>
      </c>
      <c r="C96" s="846"/>
      <c r="D96" s="846"/>
      <c r="E96" s="847" t="s">
        <v>237</v>
      </c>
      <c r="F96" s="846"/>
      <c r="G96" s="848"/>
      <c r="H96" s="849"/>
      <c r="I96" s="850"/>
      <c r="K96" s="920"/>
      <c r="L96" s="845"/>
    </row>
    <row r="97" spans="1:1024" s="758" customFormat="1" ht="31.5" customHeight="1">
      <c r="B97" s="882" t="s">
        <v>711</v>
      </c>
      <c r="C97" s="745" t="s">
        <v>115</v>
      </c>
      <c r="D97" s="746">
        <v>200402</v>
      </c>
      <c r="E97" s="754" t="s">
        <v>239</v>
      </c>
      <c r="F97" s="748" t="s">
        <v>31</v>
      </c>
      <c r="G97" s="749">
        <f>'[3]QUANT.RUA MAR'!$F$80</f>
        <v>675.17</v>
      </c>
      <c r="H97" s="853">
        <f>L97</f>
        <v>1.29</v>
      </c>
      <c r="I97" s="854">
        <f>G97*H97</f>
        <v>870.96929999999998</v>
      </c>
      <c r="K97" s="814">
        <v>0.98</v>
      </c>
      <c r="L97" s="845">
        <f>ROUND(K97*(1+$I$16),2)</f>
        <v>1.29</v>
      </c>
    </row>
    <row r="98" spans="1:1024" s="758" customFormat="1" ht="27" customHeight="1">
      <c r="B98" s="841" t="s">
        <v>712</v>
      </c>
      <c r="C98" s="846"/>
      <c r="D98" s="846"/>
      <c r="E98" s="847" t="s">
        <v>588</v>
      </c>
      <c r="F98" s="846"/>
      <c r="G98" s="848"/>
      <c r="H98" s="849"/>
      <c r="I98" s="850"/>
      <c r="K98" s="920"/>
      <c r="L98" s="845"/>
    </row>
    <row r="99" spans="1:1024" s="758" customFormat="1" ht="39.75" customHeight="1">
      <c r="B99" s="882" t="s">
        <v>713</v>
      </c>
      <c r="C99" s="745" t="s">
        <v>527</v>
      </c>
      <c r="D99" s="862"/>
      <c r="E99" s="754" t="s">
        <v>589</v>
      </c>
      <c r="F99" s="745" t="s">
        <v>39</v>
      </c>
      <c r="G99" s="749">
        <f>'[3]QUANT.RUA MAR'!$F$82</f>
        <v>48</v>
      </c>
      <c r="H99" s="853">
        <f t="shared" ref="H99:H107" si="10">L99</f>
        <v>314.93</v>
      </c>
      <c r="I99" s="854">
        <f t="shared" ref="I99:I107" si="11">G99*H99</f>
        <v>15116.64</v>
      </c>
      <c r="K99" s="814">
        <f>[4]COMPOSIÇOES!F184</f>
        <v>238.65199999999999</v>
      </c>
      <c r="L99" s="845">
        <f t="shared" ref="L99:L107" si="12">ROUND(K99*(1+$I$16),2)</f>
        <v>314.93</v>
      </c>
    </row>
    <row r="100" spans="1:1024" s="758" customFormat="1" ht="39" customHeight="1">
      <c r="B100" s="882" t="s">
        <v>714</v>
      </c>
      <c r="C100" s="745" t="s">
        <v>590</v>
      </c>
      <c r="D100" s="862"/>
      <c r="E100" s="754" t="s">
        <v>591</v>
      </c>
      <c r="F100" s="745" t="s">
        <v>39</v>
      </c>
      <c r="G100" s="749">
        <f>'[3]QUANT.RUA MAR'!$F$83</f>
        <v>20.7</v>
      </c>
      <c r="H100" s="853">
        <f t="shared" si="10"/>
        <v>164.13</v>
      </c>
      <c r="I100" s="854">
        <f t="shared" si="11"/>
        <v>3397.491</v>
      </c>
      <c r="K100" s="814">
        <f>[4]COMPOSIÇOES!F219</f>
        <v>124.38</v>
      </c>
      <c r="L100" s="845">
        <f t="shared" si="12"/>
        <v>164.13</v>
      </c>
    </row>
    <row r="101" spans="1:1024" s="758" customFormat="1" ht="40.5" customHeight="1">
      <c r="B101" s="882" t="s">
        <v>715</v>
      </c>
      <c r="C101" s="745" t="s">
        <v>592</v>
      </c>
      <c r="D101" s="862"/>
      <c r="E101" s="754" t="s">
        <v>593</v>
      </c>
      <c r="F101" s="745" t="s">
        <v>39</v>
      </c>
      <c r="G101" s="749">
        <f>'[3]QUANT.RUA MAR'!$F$84</f>
        <v>17.5</v>
      </c>
      <c r="H101" s="853">
        <f t="shared" si="10"/>
        <v>190.52</v>
      </c>
      <c r="I101" s="854">
        <f t="shared" si="11"/>
        <v>3334.1000000000004</v>
      </c>
      <c r="K101" s="814">
        <f>[4]COMPOSIÇOES!F253</f>
        <v>144.38</v>
      </c>
      <c r="L101" s="845">
        <f t="shared" si="12"/>
        <v>190.52</v>
      </c>
    </row>
    <row r="102" spans="1:1024" s="758" customFormat="1" ht="38.25" customHeight="1">
      <c r="B102" s="882" t="s">
        <v>716</v>
      </c>
      <c r="C102" s="745" t="s">
        <v>594</v>
      </c>
      <c r="D102" s="862"/>
      <c r="E102" s="754" t="s">
        <v>308</v>
      </c>
      <c r="F102" s="748" t="s">
        <v>31</v>
      </c>
      <c r="G102" s="749">
        <f>'[3]QUANT.RUA MAR'!$F$85</f>
        <v>21.45</v>
      </c>
      <c r="H102" s="853">
        <f t="shared" si="10"/>
        <v>627.79999999999995</v>
      </c>
      <c r="I102" s="854">
        <f t="shared" si="11"/>
        <v>13466.309999999998</v>
      </c>
      <c r="K102" s="814">
        <f>[4]COMPOSIÇOES!F291</f>
        <v>475.75065000000001</v>
      </c>
      <c r="L102" s="845">
        <f t="shared" si="12"/>
        <v>627.79999999999995</v>
      </c>
    </row>
    <row r="103" spans="1:1024" s="758" customFormat="1" ht="39.75" customHeight="1">
      <c r="B103" s="882" t="s">
        <v>717</v>
      </c>
      <c r="C103" s="745" t="s">
        <v>128</v>
      </c>
      <c r="D103" s="746">
        <v>9415</v>
      </c>
      <c r="E103" s="754" t="s">
        <v>595</v>
      </c>
      <c r="F103" s="748" t="s">
        <v>39</v>
      </c>
      <c r="G103" s="749">
        <f>'[3]QUANT.RUA MAR'!$F$86</f>
        <v>35</v>
      </c>
      <c r="H103" s="853">
        <f t="shared" si="10"/>
        <v>10.82</v>
      </c>
      <c r="I103" s="854">
        <f t="shared" si="11"/>
        <v>378.7</v>
      </c>
      <c r="K103" s="814">
        <v>8.1999999999999993</v>
      </c>
      <c r="L103" s="845">
        <f t="shared" si="12"/>
        <v>10.82</v>
      </c>
    </row>
    <row r="104" spans="1:1024" s="758" customFormat="1" ht="27" customHeight="1">
      <c r="B104" s="882" t="s">
        <v>718</v>
      </c>
      <c r="C104" s="745" t="s">
        <v>125</v>
      </c>
      <c r="D104" s="863">
        <v>102234</v>
      </c>
      <c r="E104" s="864" t="s">
        <v>312</v>
      </c>
      <c r="F104" s="748" t="s">
        <v>31</v>
      </c>
      <c r="G104" s="749">
        <f>'[3]QUANT.RUA MAR'!$F$87</f>
        <v>33.840000000000003</v>
      </c>
      <c r="H104" s="853">
        <f t="shared" si="10"/>
        <v>22.59</v>
      </c>
      <c r="I104" s="854">
        <f t="shared" si="11"/>
        <v>764.44560000000013</v>
      </c>
      <c r="K104" s="814">
        <v>17.12</v>
      </c>
      <c r="L104" s="845">
        <f t="shared" si="12"/>
        <v>22.59</v>
      </c>
    </row>
    <row r="105" spans="1:1024" s="758" customFormat="1" ht="27" customHeight="1">
      <c r="B105" s="841" t="s">
        <v>719</v>
      </c>
      <c r="C105" s="846"/>
      <c r="D105" s="846"/>
      <c r="E105" s="847" t="s">
        <v>314</v>
      </c>
      <c r="F105" s="846"/>
      <c r="G105" s="848"/>
      <c r="H105" s="849"/>
      <c r="I105" s="850"/>
      <c r="K105" s="920"/>
      <c r="L105" s="845"/>
    </row>
    <row r="106" spans="1:1024" s="758" customFormat="1" ht="37.5" customHeight="1">
      <c r="A106" s="737"/>
      <c r="B106" s="775" t="s">
        <v>720</v>
      </c>
      <c r="C106" s="745" t="s">
        <v>596</v>
      </c>
      <c r="D106" s="746"/>
      <c r="E106" s="864" t="s">
        <v>721</v>
      </c>
      <c r="F106" s="745" t="s">
        <v>44</v>
      </c>
      <c r="G106" s="776">
        <f>'[3]QUANT.RUA MAR'!$F$90</f>
        <v>1</v>
      </c>
      <c r="H106" s="853">
        <f>L106</f>
        <v>2870.17</v>
      </c>
      <c r="I106" s="778">
        <f>ROUND(G106*H106,2)</f>
        <v>2870.17</v>
      </c>
      <c r="J106" s="665"/>
      <c r="K106" s="814">
        <f>[4]COMPOSIÇOES!F366</f>
        <v>2175.0300000000002</v>
      </c>
      <c r="L106" s="845">
        <f t="shared" si="12"/>
        <v>2870.17</v>
      </c>
    </row>
    <row r="107" spans="1:1024" s="758" customFormat="1" ht="37.5" customHeight="1">
      <c r="B107" s="775" t="s">
        <v>722</v>
      </c>
      <c r="C107" s="745" t="s">
        <v>115</v>
      </c>
      <c r="D107" s="746">
        <v>200576</v>
      </c>
      <c r="E107" s="754" t="s">
        <v>319</v>
      </c>
      <c r="F107" s="745" t="s">
        <v>44</v>
      </c>
      <c r="G107" s="776">
        <f>'[3]QUANT.RUA MAR'!$F$89</f>
        <v>1</v>
      </c>
      <c r="H107" s="853">
        <f t="shared" si="10"/>
        <v>989.85</v>
      </c>
      <c r="I107" s="854">
        <f t="shared" si="11"/>
        <v>989.85</v>
      </c>
      <c r="K107" s="814">
        <v>750.11</v>
      </c>
      <c r="L107" s="845">
        <f t="shared" si="12"/>
        <v>989.85</v>
      </c>
    </row>
    <row r="108" spans="1:1024" s="794" customFormat="1" ht="37.15" customHeight="1" thickBot="1">
      <c r="B108" s="1047"/>
      <c r="C108" s="1048"/>
      <c r="D108" s="1048"/>
      <c r="E108" s="1048"/>
      <c r="F108" s="1048"/>
      <c r="G108" s="1048"/>
      <c r="H108" s="865" t="s">
        <v>320</v>
      </c>
      <c r="I108" s="866">
        <f>SUM(I23:I107)</f>
        <v>296448.07599999994</v>
      </c>
      <c r="K108" s="867"/>
      <c r="L108" s="867"/>
    </row>
    <row r="109" spans="1:1024" s="696" customFormat="1" ht="3" customHeight="1">
      <c r="B109" s="692"/>
      <c r="C109" s="693"/>
      <c r="D109" s="693"/>
      <c r="E109" s="693"/>
      <c r="F109" s="693"/>
      <c r="G109" s="693"/>
      <c r="H109" s="868"/>
      <c r="I109" s="695"/>
      <c r="K109" s="869"/>
      <c r="L109" s="869"/>
      <c r="M109" s="698"/>
      <c r="N109" s="698"/>
    </row>
    <row r="110" spans="1:1024" s="706" customFormat="1">
      <c r="A110" s="870"/>
      <c r="B110" s="710" t="s">
        <v>322</v>
      </c>
      <c r="C110" s="711"/>
      <c r="D110" s="871"/>
      <c r="E110" s="872"/>
      <c r="F110" s="873" t="s">
        <v>322</v>
      </c>
      <c r="G110" s="874"/>
      <c r="H110" s="711"/>
      <c r="I110" s="875"/>
      <c r="K110" s="876">
        <f>SUM(I23:I107)</f>
        <v>296448.07599999994</v>
      </c>
      <c r="L110" s="877"/>
      <c r="AMB110" s="708"/>
      <c r="AMC110" s="708"/>
      <c r="AMD110" s="708"/>
      <c r="AME110" s="708"/>
      <c r="AMF110" s="708"/>
      <c r="AMG110" s="708"/>
      <c r="AMH110" s="708"/>
      <c r="AMI110" s="708"/>
      <c r="AMJ110" s="870"/>
    </row>
    <row r="111" spans="1:1024" s="706" customFormat="1">
      <c r="A111" s="870"/>
      <c r="B111" s="710" t="s">
        <v>323</v>
      </c>
      <c r="C111" s="711"/>
      <c r="D111" s="871"/>
      <c r="E111" s="711"/>
      <c r="F111" s="873" t="s">
        <v>324</v>
      </c>
      <c r="G111" s="874"/>
      <c r="H111" s="711"/>
      <c r="I111" s="875"/>
      <c r="K111" s="876"/>
      <c r="L111" s="877"/>
      <c r="AMB111" s="708"/>
      <c r="AMC111" s="708"/>
      <c r="AMD111" s="708"/>
      <c r="AME111" s="708"/>
      <c r="AMF111" s="708"/>
      <c r="AMG111" s="708"/>
      <c r="AMH111" s="708"/>
      <c r="AMI111" s="708"/>
      <c r="AMJ111" s="870"/>
    </row>
    <row r="112" spans="1:1024" s="706" customFormat="1">
      <c r="A112" s="870"/>
      <c r="B112" s="710" t="s">
        <v>325</v>
      </c>
      <c r="C112" s="711"/>
      <c r="D112" s="871"/>
      <c r="E112" s="711"/>
      <c r="F112" s="873" t="s">
        <v>326</v>
      </c>
      <c r="G112" s="874"/>
      <c r="H112" s="711"/>
      <c r="I112" s="875"/>
      <c r="K112" s="876"/>
      <c r="L112" s="877"/>
      <c r="AMB112" s="708"/>
      <c r="AMC112" s="708"/>
      <c r="AMD112" s="708"/>
      <c r="AME112" s="708"/>
      <c r="AMF112" s="708"/>
      <c r="AMG112" s="708"/>
      <c r="AMH112" s="708"/>
      <c r="AMI112" s="708"/>
      <c r="AMJ112" s="870"/>
    </row>
    <row r="113" spans="1:1024" s="706" customFormat="1">
      <c r="A113" s="870"/>
      <c r="B113" s="710" t="s">
        <v>327</v>
      </c>
      <c r="C113" s="711"/>
      <c r="D113" s="871"/>
      <c r="E113" s="872"/>
      <c r="F113" s="873" t="s">
        <v>327</v>
      </c>
      <c r="G113" s="874"/>
      <c r="H113" s="711"/>
      <c r="I113" s="875"/>
      <c r="K113" s="876"/>
      <c r="L113" s="877"/>
      <c r="AMB113" s="708"/>
      <c r="AMC113" s="708"/>
      <c r="AMD113" s="708"/>
      <c r="AME113" s="708"/>
      <c r="AMF113" s="708"/>
      <c r="AMG113" s="708"/>
      <c r="AMH113" s="708"/>
      <c r="AMI113" s="708"/>
      <c r="AMJ113" s="870"/>
    </row>
    <row r="114" spans="1:1024" s="590" customFormat="1" ht="5.25" customHeight="1" thickBot="1">
      <c r="B114" s="714"/>
      <c r="C114" s="715"/>
      <c r="D114" s="715"/>
      <c r="E114" s="878"/>
      <c r="F114" s="879"/>
      <c r="G114" s="715"/>
      <c r="H114" s="715"/>
      <c r="I114" s="880"/>
      <c r="K114" s="839"/>
      <c r="L114" s="839"/>
      <c r="M114" s="592"/>
      <c r="N114" s="592"/>
    </row>
    <row r="115" spans="1:1024" ht="14.25" customHeight="1"/>
    <row r="117" spans="1:1024">
      <c r="K117" s="773"/>
    </row>
  </sheetData>
  <mergeCells count="9">
    <mergeCell ref="B3:I10"/>
    <mergeCell ref="B17:I17"/>
    <mergeCell ref="B18:I18"/>
    <mergeCell ref="C19:H19"/>
    <mergeCell ref="B108:G108"/>
    <mergeCell ref="C14:G14"/>
    <mergeCell ref="C15:G15"/>
    <mergeCell ref="C16:G16"/>
    <mergeCell ref="B11:I13"/>
  </mergeCells>
  <pageMargins left="0.78749999999999998" right="0.78749999999999998" top="0.98402777777777795" bottom="0.98402777777777795" header="0.51041666666666696" footer="0.51041666666666696"/>
  <pageSetup paperSize="9" scale="44" firstPageNumber="0" fitToHeight="0" orientation="portrait" useFirstPageNumber="1" r:id="rId1"/>
  <rowBreaks count="2" manualBreakCount="2">
    <brk id="53" max="9" man="1"/>
    <brk id="97" max="9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A1:N137"/>
  <sheetViews>
    <sheetView view="pageBreakPreview" topLeftCell="A115" zoomScale="60" zoomScaleNormal="80" workbookViewId="0">
      <selection activeCell="O65" sqref="O65"/>
    </sheetView>
  </sheetViews>
  <sheetFormatPr defaultColWidth="8.7109375" defaultRowHeight="15.75"/>
  <cols>
    <col min="1" max="1" width="2.7109375" style="725" customWidth="1"/>
    <col min="2" max="2" width="16" style="725" customWidth="1"/>
    <col min="3" max="3" width="12" style="725" customWidth="1"/>
    <col min="4" max="4" width="13.42578125" style="725" customWidth="1"/>
    <col min="5" max="5" width="70.5703125" style="725" customWidth="1"/>
    <col min="6" max="6" width="8.42578125" style="809" customWidth="1"/>
    <col min="7" max="7" width="12.5703125" style="810" customWidth="1"/>
    <col min="8" max="8" width="19.85546875" style="725" customWidth="1"/>
    <col min="9" max="9" width="23.140625" style="725" customWidth="1"/>
    <col min="10" max="10" width="2.85546875" style="725" customWidth="1"/>
    <col min="11" max="11" width="20.140625" style="726" customWidth="1"/>
    <col min="12" max="12" width="19.7109375" style="726" customWidth="1"/>
    <col min="13" max="13" width="16.42578125" style="725" customWidth="1"/>
    <col min="14" max="14" width="11.140625" style="725" customWidth="1"/>
    <col min="15" max="16384" width="8.7109375" style="725"/>
  </cols>
  <sheetData>
    <row r="1" spans="1:13" ht="18.75" customHeight="1"/>
    <row r="2" spans="1:13" ht="16.5" thickBot="1">
      <c r="A2" s="722"/>
      <c r="B2" s="722"/>
      <c r="C2" s="722"/>
      <c r="D2" s="722"/>
      <c r="E2" s="722"/>
      <c r="F2" s="723"/>
      <c r="G2" s="724"/>
      <c r="H2" s="722"/>
      <c r="I2" s="722"/>
    </row>
    <row r="3" spans="1:13" thickBot="1">
      <c r="A3" s="722"/>
      <c r="B3" s="1066"/>
      <c r="C3" s="1066"/>
      <c r="D3" s="1066"/>
      <c r="E3" s="1066"/>
      <c r="F3" s="1066"/>
      <c r="G3" s="1066"/>
      <c r="H3" s="1066"/>
      <c r="I3" s="1066"/>
    </row>
    <row r="4" spans="1:13" thickBot="1">
      <c r="A4" s="722"/>
      <c r="B4" s="1066"/>
      <c r="C4" s="1066"/>
      <c r="D4" s="1066"/>
      <c r="E4" s="1066"/>
      <c r="F4" s="1066"/>
      <c r="G4" s="1066"/>
      <c r="H4" s="1066"/>
      <c r="I4" s="1066"/>
    </row>
    <row r="5" spans="1:13" thickBot="1">
      <c r="A5" s="722"/>
      <c r="B5" s="1066"/>
      <c r="C5" s="1066"/>
      <c r="D5" s="1066"/>
      <c r="E5" s="1066"/>
      <c r="F5" s="1066"/>
      <c r="G5" s="1066"/>
      <c r="H5" s="1066"/>
      <c r="I5" s="1066"/>
    </row>
    <row r="6" spans="1:13" thickBot="1">
      <c r="A6" s="722"/>
      <c r="B6" s="1066"/>
      <c r="C6" s="1066"/>
      <c r="D6" s="1066"/>
      <c r="E6" s="1066"/>
      <c r="F6" s="1066"/>
      <c r="G6" s="1066"/>
      <c r="H6" s="1066"/>
      <c r="I6" s="1066"/>
    </row>
    <row r="7" spans="1:13" thickBot="1">
      <c r="A7" s="722"/>
      <c r="B7" s="1066"/>
      <c r="C7" s="1066"/>
      <c r="D7" s="1066"/>
      <c r="E7" s="1066"/>
      <c r="F7" s="1066"/>
      <c r="G7" s="1066"/>
      <c r="H7" s="1066"/>
      <c r="I7" s="1066"/>
    </row>
    <row r="8" spans="1:13" thickBot="1">
      <c r="A8" s="722"/>
      <c r="B8" s="1066"/>
      <c r="C8" s="1066"/>
      <c r="D8" s="1066"/>
      <c r="E8" s="1066"/>
      <c r="F8" s="1066"/>
      <c r="G8" s="1066"/>
      <c r="H8" s="1066"/>
      <c r="I8" s="1066"/>
      <c r="M8" s="725" t="s">
        <v>725</v>
      </c>
    </row>
    <row r="9" spans="1:13" thickBot="1">
      <c r="A9" s="722"/>
      <c r="B9" s="1066"/>
      <c r="C9" s="1066"/>
      <c r="D9" s="1066"/>
      <c r="E9" s="1066"/>
      <c r="F9" s="1066"/>
      <c r="G9" s="1066"/>
      <c r="H9" s="1066"/>
      <c r="I9" s="1066"/>
    </row>
    <row r="10" spans="1:13" ht="15">
      <c r="A10" s="722"/>
      <c r="B10" s="1066"/>
      <c r="C10" s="1066"/>
      <c r="D10" s="1066"/>
      <c r="E10" s="1066"/>
      <c r="F10" s="1066"/>
      <c r="G10" s="1066"/>
      <c r="H10" s="1066"/>
      <c r="I10" s="1066"/>
    </row>
    <row r="11" spans="1:13" ht="20.25">
      <c r="A11" s="722"/>
      <c r="B11" s="1067" t="s">
        <v>0</v>
      </c>
      <c r="C11" s="1067"/>
      <c r="D11" s="1067"/>
      <c r="E11" s="1067"/>
      <c r="F11" s="1067"/>
      <c r="G11" s="1067"/>
      <c r="H11" s="1067"/>
      <c r="I11" s="1067"/>
    </row>
    <row r="12" spans="1:13">
      <c r="A12" s="722"/>
      <c r="B12" s="1068" t="s">
        <v>1</v>
      </c>
      <c r="C12" s="1068"/>
      <c r="D12" s="1068"/>
      <c r="E12" s="1068"/>
      <c r="F12" s="1068"/>
      <c r="G12" s="1068"/>
      <c r="H12" s="1068"/>
      <c r="I12" s="1068"/>
    </row>
    <row r="13" spans="1:13" thickBot="1">
      <c r="A13" s="722"/>
      <c r="B13" s="1069"/>
      <c r="C13" s="1069"/>
      <c r="D13" s="1069"/>
      <c r="E13" s="1069"/>
      <c r="F13" s="1069"/>
      <c r="G13" s="1069"/>
      <c r="H13" s="1069"/>
      <c r="I13" s="1069"/>
    </row>
    <row r="14" spans="1:13" ht="24.95" customHeight="1" thickBot="1">
      <c r="A14" s="722"/>
      <c r="B14" s="902" t="s">
        <v>2</v>
      </c>
      <c r="C14" s="1070" t="s">
        <v>731</v>
      </c>
      <c r="D14" s="1071"/>
      <c r="E14" s="1071"/>
      <c r="F14" s="1071"/>
      <c r="G14" s="1072"/>
      <c r="H14" s="906" t="s">
        <v>4</v>
      </c>
      <c r="I14" s="903" t="s">
        <v>652</v>
      </c>
      <c r="K14" s="727"/>
    </row>
    <row r="15" spans="1:13" ht="24.95" customHeight="1" thickBot="1">
      <c r="A15" s="722"/>
      <c r="B15" s="901" t="s">
        <v>6</v>
      </c>
      <c r="C15" s="1073" t="s">
        <v>653</v>
      </c>
      <c r="D15" s="1074"/>
      <c r="E15" s="1074"/>
      <c r="F15" s="1074"/>
      <c r="G15" s="1075"/>
      <c r="H15" s="901" t="s">
        <v>8</v>
      </c>
      <c r="I15" s="904">
        <v>44477</v>
      </c>
    </row>
    <row r="16" spans="1:13" ht="46.5" customHeight="1" thickBot="1">
      <c r="A16" s="722"/>
      <c r="B16" s="902" t="s">
        <v>9</v>
      </c>
      <c r="C16" s="1076" t="s">
        <v>647</v>
      </c>
      <c r="D16" s="1077"/>
      <c r="E16" s="1077"/>
      <c r="F16" s="1077"/>
      <c r="G16" s="1078"/>
      <c r="H16" s="907" t="s">
        <v>603</v>
      </c>
      <c r="I16" s="905">
        <v>0.3196</v>
      </c>
      <c r="L16" s="728" t="s">
        <v>654</v>
      </c>
    </row>
    <row r="17" spans="1:14">
      <c r="A17" s="722"/>
      <c r="B17" s="1079"/>
      <c r="C17" s="1079"/>
      <c r="D17" s="1079"/>
      <c r="E17" s="1079"/>
      <c r="F17" s="1079"/>
      <c r="G17" s="1079"/>
      <c r="H17" s="1079"/>
      <c r="I17" s="1079"/>
    </row>
    <row r="18" spans="1:14" ht="36.75" customHeight="1">
      <c r="A18" s="722"/>
      <c r="B18" s="1080" t="s">
        <v>13</v>
      </c>
      <c r="C18" s="1080"/>
      <c r="D18" s="1080"/>
      <c r="E18" s="1080"/>
      <c r="F18" s="1080"/>
      <c r="G18" s="1080"/>
      <c r="H18" s="1080"/>
      <c r="I18" s="1080"/>
    </row>
    <row r="19" spans="1:14" ht="15">
      <c r="A19" s="722"/>
      <c r="B19" s="1081"/>
      <c r="C19" s="1081"/>
      <c r="D19" s="1081"/>
      <c r="E19" s="1081"/>
      <c r="F19" s="1081"/>
      <c r="G19" s="1081"/>
      <c r="H19" s="1081"/>
      <c r="I19" s="729"/>
      <c r="K19" s="1064" t="s">
        <v>22</v>
      </c>
      <c r="L19" s="1064"/>
    </row>
    <row r="20" spans="1:14" s="735" customFormat="1" ht="31.5" customHeight="1">
      <c r="A20" s="730"/>
      <c r="B20" s="731" t="s">
        <v>14</v>
      </c>
      <c r="C20" s="732" t="s">
        <v>15</v>
      </c>
      <c r="D20" s="732" t="s">
        <v>16</v>
      </c>
      <c r="E20" s="732"/>
      <c r="F20" s="732" t="s">
        <v>18</v>
      </c>
      <c r="G20" s="733" t="s">
        <v>19</v>
      </c>
      <c r="H20" s="732" t="s">
        <v>20</v>
      </c>
      <c r="I20" s="734" t="s">
        <v>21</v>
      </c>
      <c r="K20" s="736" t="s">
        <v>24</v>
      </c>
      <c r="L20" s="736" t="s">
        <v>25</v>
      </c>
      <c r="M20" s="606"/>
    </row>
    <row r="21" spans="1:14" s="737" customFormat="1" ht="30" customHeight="1">
      <c r="B21" s="731">
        <v>1</v>
      </c>
      <c r="C21" s="732"/>
      <c r="D21" s="738"/>
      <c r="E21" s="739" t="s">
        <v>23</v>
      </c>
      <c r="F21" s="738"/>
      <c r="G21" s="740"/>
      <c r="H21" s="741"/>
      <c r="I21" s="742"/>
      <c r="K21" s="736"/>
      <c r="L21" s="736"/>
      <c r="M21" s="606"/>
    </row>
    <row r="22" spans="1:14" s="737" customFormat="1" ht="30" customHeight="1">
      <c r="B22" s="731" t="s">
        <v>26</v>
      </c>
      <c r="C22" s="732"/>
      <c r="D22" s="738"/>
      <c r="E22" s="739" t="s">
        <v>27</v>
      </c>
      <c r="F22" s="738"/>
      <c r="G22" s="740"/>
      <c r="H22" s="741"/>
      <c r="I22" s="742"/>
      <c r="J22" s="743"/>
      <c r="K22" s="744"/>
      <c r="L22" s="736"/>
    </row>
    <row r="23" spans="1:14" s="737" customFormat="1" ht="32.25" customHeight="1">
      <c r="B23" s="882" t="s">
        <v>28</v>
      </c>
      <c r="C23" s="745" t="s">
        <v>115</v>
      </c>
      <c r="D23" s="746">
        <v>10201</v>
      </c>
      <c r="E23" s="747" t="s">
        <v>33</v>
      </c>
      <c r="F23" s="748" t="s">
        <v>31</v>
      </c>
      <c r="G23" s="749">
        <f>'QUANT.PRAÇA CERCA'!$F$6</f>
        <v>509.42</v>
      </c>
      <c r="H23" s="750">
        <f>L23</f>
        <v>27.38</v>
      </c>
      <c r="I23" s="751">
        <f>G23*H23</f>
        <v>13947.919599999999</v>
      </c>
      <c r="K23" s="812">
        <v>20.75</v>
      </c>
      <c r="L23" s="736">
        <f>ROUND(K23*(1+$I$16),2)</f>
        <v>27.38</v>
      </c>
    </row>
    <row r="24" spans="1:14" s="737" customFormat="1" ht="32.25" customHeight="1">
      <c r="B24" s="882" t="s">
        <v>32</v>
      </c>
      <c r="C24" s="745" t="s">
        <v>115</v>
      </c>
      <c r="D24" s="746">
        <v>10219</v>
      </c>
      <c r="E24" s="752" t="s">
        <v>41</v>
      </c>
      <c r="F24" s="753" t="s">
        <v>36</v>
      </c>
      <c r="G24" s="749">
        <f>'QUANT.PRAÇA CERCA'!$F$7</f>
        <v>0.18</v>
      </c>
      <c r="H24" s="750">
        <f>L24</f>
        <v>348.94</v>
      </c>
      <c r="I24" s="751">
        <f>G24*H24</f>
        <v>62.809199999999997</v>
      </c>
      <c r="K24" s="812">
        <v>264.43</v>
      </c>
      <c r="L24" s="736">
        <f>ROUND(K24*(1+$I$16),2)</f>
        <v>348.94</v>
      </c>
    </row>
    <row r="25" spans="1:14" s="737" customFormat="1" ht="32.25" customHeight="1">
      <c r="B25" s="882" t="s">
        <v>34</v>
      </c>
      <c r="C25" s="745" t="s">
        <v>115</v>
      </c>
      <c r="D25" s="746">
        <v>10403</v>
      </c>
      <c r="E25" s="752" t="s">
        <v>43</v>
      </c>
      <c r="F25" s="748" t="s">
        <v>44</v>
      </c>
      <c r="G25" s="749">
        <f>'QUANT.PRAÇA CERCA'!$F$8</f>
        <v>2</v>
      </c>
      <c r="H25" s="750">
        <f>L25</f>
        <v>55.62</v>
      </c>
      <c r="I25" s="751">
        <f>G25*H25</f>
        <v>111.24</v>
      </c>
      <c r="K25" s="812">
        <v>42.15</v>
      </c>
      <c r="L25" s="736">
        <f>ROUND(K25*(1+$I$16),2)</f>
        <v>55.62</v>
      </c>
    </row>
    <row r="26" spans="1:14" s="737" customFormat="1" ht="32.25" customHeight="1">
      <c r="B26" s="882" t="s">
        <v>37</v>
      </c>
      <c r="C26" s="745" t="s">
        <v>115</v>
      </c>
      <c r="D26" s="746">
        <v>10216</v>
      </c>
      <c r="E26" s="754" t="s">
        <v>38</v>
      </c>
      <c r="F26" s="745" t="s">
        <v>39</v>
      </c>
      <c r="G26" s="749">
        <f>'QUANT.PRAÇA CERCA'!$F$9</f>
        <v>87.94</v>
      </c>
      <c r="H26" s="750">
        <f>L26</f>
        <v>10.53</v>
      </c>
      <c r="I26" s="751">
        <f>G26*H26</f>
        <v>926.00819999999987</v>
      </c>
      <c r="K26" s="812">
        <v>7.98</v>
      </c>
      <c r="L26" s="736">
        <f>ROUND(K26*(1+$I$16),2)</f>
        <v>10.53</v>
      </c>
    </row>
    <row r="27" spans="1:14" s="737" customFormat="1" ht="27.75" customHeight="1">
      <c r="B27" s="731">
        <v>2</v>
      </c>
      <c r="C27" s="732"/>
      <c r="D27" s="738"/>
      <c r="E27" s="739" t="s">
        <v>57</v>
      </c>
      <c r="F27" s="738"/>
      <c r="G27" s="740"/>
      <c r="H27" s="741"/>
      <c r="I27" s="742"/>
      <c r="K27" s="812"/>
      <c r="L27" s="736"/>
    </row>
    <row r="28" spans="1:14" s="737" customFormat="1" ht="27.75" customHeight="1">
      <c r="B28" s="731" t="s">
        <v>58</v>
      </c>
      <c r="C28" s="732"/>
      <c r="D28" s="738"/>
      <c r="E28" s="739" t="s">
        <v>59</v>
      </c>
      <c r="F28" s="738"/>
      <c r="G28" s="740"/>
      <c r="H28" s="741"/>
      <c r="I28" s="742"/>
      <c r="K28" s="812"/>
      <c r="L28" s="736"/>
    </row>
    <row r="29" spans="1:14" s="737" customFormat="1" ht="32.25" customHeight="1">
      <c r="B29" s="882" t="s">
        <v>60</v>
      </c>
      <c r="C29" s="745" t="s">
        <v>115</v>
      </c>
      <c r="D29" s="746">
        <v>20305</v>
      </c>
      <c r="E29" s="754" t="s">
        <v>61</v>
      </c>
      <c r="F29" s="748" t="s">
        <v>31</v>
      </c>
      <c r="G29" s="749">
        <f>'QUANT.PRAÇA CERCA'!$F$12</f>
        <v>8</v>
      </c>
      <c r="H29" s="750">
        <f>L29</f>
        <v>377.97</v>
      </c>
      <c r="I29" s="751">
        <f>G29*H29</f>
        <v>3023.76</v>
      </c>
      <c r="K29" s="812">
        <v>286.43</v>
      </c>
      <c r="L29" s="736">
        <f>ROUND(K29*(1+$I$16),2)</f>
        <v>377.97</v>
      </c>
    </row>
    <row r="30" spans="1:14" s="737" customFormat="1" ht="80.25" customHeight="1">
      <c r="B30" s="882" t="s">
        <v>62</v>
      </c>
      <c r="C30" s="745" t="s">
        <v>115</v>
      </c>
      <c r="D30" s="746">
        <v>20352</v>
      </c>
      <c r="E30" s="754" t="s">
        <v>63</v>
      </c>
      <c r="F30" s="745" t="s">
        <v>64</v>
      </c>
      <c r="G30" s="749">
        <f>'QUANT.PRAÇA CERCA'!$F$13</f>
        <v>4</v>
      </c>
      <c r="H30" s="750">
        <f>L30</f>
        <v>1038.96</v>
      </c>
      <c r="I30" s="751">
        <f>G30*H30</f>
        <v>4155.84</v>
      </c>
      <c r="K30" s="812">
        <v>787.33</v>
      </c>
      <c r="L30" s="736">
        <f>ROUND(K30*(1+$I$16),2)</f>
        <v>1038.96</v>
      </c>
    </row>
    <row r="31" spans="1:14" s="737" customFormat="1" ht="37.5" customHeight="1">
      <c r="B31" s="882" t="s">
        <v>65</v>
      </c>
      <c r="C31" s="745" t="s">
        <v>115</v>
      </c>
      <c r="D31" s="746">
        <v>20344</v>
      </c>
      <c r="E31" s="754" t="s">
        <v>66</v>
      </c>
      <c r="F31" s="745" t="s">
        <v>44</v>
      </c>
      <c r="G31" s="749">
        <f>'QUANT.PRAÇA CERCA'!$F$14</f>
        <v>1</v>
      </c>
      <c r="H31" s="750">
        <f>L31</f>
        <v>1366.67</v>
      </c>
      <c r="I31" s="751">
        <f>G31*H31</f>
        <v>1366.67</v>
      </c>
      <c r="K31" s="812">
        <v>1035.67</v>
      </c>
      <c r="L31" s="736">
        <f>ROUND(K31*(1+$I$16),2)</f>
        <v>1366.67</v>
      </c>
    </row>
    <row r="32" spans="1:14" s="737" customFormat="1" ht="66.75" customHeight="1">
      <c r="B32" s="882" t="s">
        <v>67</v>
      </c>
      <c r="C32" s="745" t="s">
        <v>115</v>
      </c>
      <c r="D32" s="746">
        <v>20350</v>
      </c>
      <c r="E32" s="755" t="s">
        <v>68</v>
      </c>
      <c r="F32" s="748" t="s">
        <v>39</v>
      </c>
      <c r="G32" s="756">
        <f>'QUANT.PRAÇA CERCA'!$F$15</f>
        <v>89.36</v>
      </c>
      <c r="H32" s="750">
        <f>L32</f>
        <v>236.82</v>
      </c>
      <c r="I32" s="751">
        <f>G32*H32</f>
        <v>21162.235199999999</v>
      </c>
      <c r="K32" s="812">
        <v>179.46</v>
      </c>
      <c r="L32" s="736">
        <f>ROUND(K32*(1+$I$16),2)</f>
        <v>236.82</v>
      </c>
      <c r="N32" s="757"/>
    </row>
    <row r="33" spans="1:14" s="737" customFormat="1" ht="54" customHeight="1">
      <c r="B33" s="731" t="s">
        <v>69</v>
      </c>
      <c r="C33" s="732"/>
      <c r="D33" s="738"/>
      <c r="E33" s="739" t="s">
        <v>70</v>
      </c>
      <c r="F33" s="738"/>
      <c r="G33" s="740"/>
      <c r="H33" s="741"/>
      <c r="I33" s="742"/>
      <c r="K33" s="812"/>
      <c r="L33" s="736"/>
    </row>
    <row r="34" spans="1:14" s="737" customFormat="1" ht="68.25" customHeight="1">
      <c r="B34" s="882" t="s">
        <v>71</v>
      </c>
      <c r="C34" s="745" t="s">
        <v>115</v>
      </c>
      <c r="D34" s="746">
        <v>20812</v>
      </c>
      <c r="E34" s="754" t="s">
        <v>72</v>
      </c>
      <c r="F34" s="745" t="s">
        <v>39</v>
      </c>
      <c r="G34" s="749">
        <f>'QUANT.PRAÇA CERCA'!$F$17</f>
        <v>6</v>
      </c>
      <c r="H34" s="750">
        <f>L34</f>
        <v>38.82</v>
      </c>
      <c r="I34" s="751">
        <f t="shared" ref="I34:I35" si="0">G34*H34</f>
        <v>232.92000000000002</v>
      </c>
      <c r="K34" s="812">
        <v>29.42</v>
      </c>
      <c r="L34" s="736">
        <f t="shared" ref="L34:L35" si="1">ROUND(K34*(1+$I$16),2)</f>
        <v>38.82</v>
      </c>
    </row>
    <row r="35" spans="1:14" s="737" customFormat="1" ht="68.25" customHeight="1">
      <c r="B35" s="882" t="s">
        <v>73</v>
      </c>
      <c r="C35" s="745" t="s">
        <v>115</v>
      </c>
      <c r="D35" s="746">
        <v>20713</v>
      </c>
      <c r="E35" s="754" t="s">
        <v>74</v>
      </c>
      <c r="F35" s="745" t="s">
        <v>39</v>
      </c>
      <c r="G35" s="749">
        <f>'QUANT.PRAÇA CERCA'!$F$18</f>
        <v>8</v>
      </c>
      <c r="H35" s="750">
        <f t="shared" ref="H35" si="2">L35</f>
        <v>805.52</v>
      </c>
      <c r="I35" s="751">
        <f t="shared" si="0"/>
        <v>6444.16</v>
      </c>
      <c r="K35" s="812">
        <v>610.42999999999995</v>
      </c>
      <c r="L35" s="736">
        <f t="shared" si="1"/>
        <v>805.52</v>
      </c>
    </row>
    <row r="36" spans="1:14" s="737" customFormat="1" ht="30" customHeight="1">
      <c r="B36" s="731">
        <v>3</v>
      </c>
      <c r="C36" s="732"/>
      <c r="D36" s="738"/>
      <c r="E36" s="739" t="s">
        <v>75</v>
      </c>
      <c r="F36" s="738"/>
      <c r="G36" s="740"/>
      <c r="H36" s="741"/>
      <c r="I36" s="742"/>
      <c r="K36" s="812"/>
      <c r="L36" s="736"/>
    </row>
    <row r="37" spans="1:14" s="737" customFormat="1" ht="30" customHeight="1">
      <c r="B37" s="731" t="s">
        <v>76</v>
      </c>
      <c r="C37" s="732"/>
      <c r="D37" s="738"/>
      <c r="E37" s="739" t="s">
        <v>77</v>
      </c>
      <c r="F37" s="738"/>
      <c r="G37" s="740"/>
      <c r="H37" s="741"/>
      <c r="I37" s="742"/>
      <c r="K37" s="812"/>
      <c r="L37" s="736"/>
    </row>
    <row r="38" spans="1:14" s="758" customFormat="1" ht="37.5" customHeight="1">
      <c r="A38" s="737"/>
      <c r="B38" s="882" t="s">
        <v>78</v>
      </c>
      <c r="C38" s="745" t="s">
        <v>115</v>
      </c>
      <c r="D38" s="746">
        <v>30101</v>
      </c>
      <c r="E38" s="754" t="s">
        <v>79</v>
      </c>
      <c r="F38" s="748" t="s">
        <v>36</v>
      </c>
      <c r="G38" s="749">
        <f>'QUANT.PRAÇA CERCA'!$F$21</f>
        <v>2.3199999999999998</v>
      </c>
      <c r="H38" s="750">
        <f>L38</f>
        <v>60.25</v>
      </c>
      <c r="I38" s="751">
        <f>G38*H38</f>
        <v>139.78</v>
      </c>
      <c r="K38" s="812">
        <v>45.66</v>
      </c>
      <c r="L38" s="736">
        <f>ROUND(K38*(1+$I$16),2)</f>
        <v>60.25</v>
      </c>
      <c r="N38" s="759"/>
    </row>
    <row r="39" spans="1:14" s="758" customFormat="1" ht="32.25" customHeight="1">
      <c r="A39" s="737"/>
      <c r="B39" s="882" t="s">
        <v>80</v>
      </c>
      <c r="C39" s="745" t="s">
        <v>115</v>
      </c>
      <c r="D39" s="746">
        <v>30119</v>
      </c>
      <c r="E39" s="754" t="s">
        <v>83</v>
      </c>
      <c r="F39" s="748" t="s">
        <v>31</v>
      </c>
      <c r="G39" s="749">
        <f>'QUANT.PRAÇA CERCA'!$F$22</f>
        <v>4.76</v>
      </c>
      <c r="H39" s="750">
        <f>L39</f>
        <v>31.53</v>
      </c>
      <c r="I39" s="751">
        <f>G39*H39</f>
        <v>150.08279999999999</v>
      </c>
      <c r="K39" s="812">
        <v>23.89</v>
      </c>
      <c r="L39" s="736">
        <f>ROUND(K39*(1+$I$16),2)</f>
        <v>31.53</v>
      </c>
    </row>
    <row r="40" spans="1:14" s="758" customFormat="1" ht="32.25" customHeight="1">
      <c r="A40" s="737"/>
      <c r="B40" s="882" t="s">
        <v>82</v>
      </c>
      <c r="C40" s="745" t="s">
        <v>115</v>
      </c>
      <c r="D40" s="746">
        <v>30201</v>
      </c>
      <c r="E40" s="754" t="s">
        <v>87</v>
      </c>
      <c r="F40" s="748" t="s">
        <v>36</v>
      </c>
      <c r="G40" s="749">
        <f>'QUANT.PRAÇA CERCA'!$F$23</f>
        <v>1.82</v>
      </c>
      <c r="H40" s="750">
        <f>L40</f>
        <v>64.900000000000006</v>
      </c>
      <c r="I40" s="751">
        <f>G40*H40</f>
        <v>118.11800000000001</v>
      </c>
      <c r="K40" s="812">
        <v>49.18</v>
      </c>
      <c r="L40" s="736">
        <f>ROUND(K40*(1+$I$16),2)</f>
        <v>64.900000000000006</v>
      </c>
    </row>
    <row r="41" spans="1:14" s="737" customFormat="1" ht="27" customHeight="1">
      <c r="B41" s="731" t="s">
        <v>84</v>
      </c>
      <c r="C41" s="732"/>
      <c r="D41" s="738"/>
      <c r="E41" s="739" t="s">
        <v>91</v>
      </c>
      <c r="F41" s="738"/>
      <c r="G41" s="740"/>
      <c r="H41" s="741"/>
      <c r="I41" s="742"/>
      <c r="K41" s="812"/>
      <c r="L41" s="736"/>
    </row>
    <row r="42" spans="1:14" s="737" customFormat="1" ht="71.25" customHeight="1">
      <c r="B42" s="882" t="s">
        <v>86</v>
      </c>
      <c r="C42" s="745" t="s">
        <v>115</v>
      </c>
      <c r="D42" s="746">
        <v>30304</v>
      </c>
      <c r="E42" s="754" t="s">
        <v>93</v>
      </c>
      <c r="F42" s="748" t="s">
        <v>36</v>
      </c>
      <c r="G42" s="749">
        <f>'QUANT.PRAÇA CERCA'!$F$25</f>
        <v>71.510000000000005</v>
      </c>
      <c r="H42" s="750">
        <f>L42</f>
        <v>64.459999999999994</v>
      </c>
      <c r="I42" s="751">
        <f>G42*H42</f>
        <v>4609.5346</v>
      </c>
      <c r="K42" s="812">
        <v>48.85</v>
      </c>
      <c r="L42" s="736">
        <f>ROUND(K42*(1+$I$16),2)</f>
        <v>64.459999999999994</v>
      </c>
    </row>
    <row r="43" spans="1:14" s="758" customFormat="1" ht="28.5" customHeight="1">
      <c r="A43" s="737"/>
      <c r="B43" s="731">
        <v>4</v>
      </c>
      <c r="C43" s="732"/>
      <c r="D43" s="738"/>
      <c r="E43" s="739" t="s">
        <v>117</v>
      </c>
      <c r="F43" s="738"/>
      <c r="G43" s="740"/>
      <c r="H43" s="741"/>
      <c r="I43" s="742"/>
      <c r="K43" s="813"/>
      <c r="L43" s="736"/>
    </row>
    <row r="44" spans="1:14" s="758" customFormat="1" ht="28.5" customHeight="1">
      <c r="A44" s="737"/>
      <c r="B44" s="731" t="s">
        <v>95</v>
      </c>
      <c r="C44" s="732"/>
      <c r="D44" s="738"/>
      <c r="E44" s="739" t="s">
        <v>119</v>
      </c>
      <c r="F44" s="738"/>
      <c r="G44" s="740"/>
      <c r="H44" s="741"/>
      <c r="I44" s="742"/>
      <c r="K44" s="813"/>
      <c r="L44" s="736"/>
    </row>
    <row r="45" spans="1:14" s="737" customFormat="1" ht="32.25" customHeight="1">
      <c r="B45" s="882" t="s">
        <v>97</v>
      </c>
      <c r="C45" s="745" t="s">
        <v>115</v>
      </c>
      <c r="D45" s="746">
        <v>130112</v>
      </c>
      <c r="E45" s="754" t="s">
        <v>121</v>
      </c>
      <c r="F45" s="748" t="s">
        <v>31</v>
      </c>
      <c r="G45" s="749">
        <f>'QUANT.PRAÇA CERCA'!$F$28</f>
        <v>237.13</v>
      </c>
      <c r="H45" s="750">
        <f>L45</f>
        <v>51.53</v>
      </c>
      <c r="I45" s="751">
        <f>G45*H45</f>
        <v>12219.3089</v>
      </c>
      <c r="K45" s="812">
        <v>39.049999999999997</v>
      </c>
      <c r="L45" s="736">
        <f>ROUND(K45*(1+$I$16),2)</f>
        <v>51.53</v>
      </c>
    </row>
    <row r="46" spans="1:14" s="737" customFormat="1" ht="37.5" customHeight="1">
      <c r="B46" s="882" t="s">
        <v>606</v>
      </c>
      <c r="C46" s="745" t="s">
        <v>115</v>
      </c>
      <c r="D46" s="746">
        <v>130103</v>
      </c>
      <c r="E46" s="754" t="s">
        <v>123</v>
      </c>
      <c r="F46" s="748" t="s">
        <v>31</v>
      </c>
      <c r="G46" s="749">
        <f>'QUANT.PRAÇA CERCA'!$F$29</f>
        <v>120.9</v>
      </c>
      <c r="H46" s="750">
        <f>L46</f>
        <v>25.31</v>
      </c>
      <c r="I46" s="751">
        <f>G46*H46</f>
        <v>3059.9789999999998</v>
      </c>
      <c r="K46" s="812">
        <v>19.18</v>
      </c>
      <c r="L46" s="736">
        <f>ROUND(K46*(1+$I$16),2)</f>
        <v>25.31</v>
      </c>
    </row>
    <row r="47" spans="1:14" s="737" customFormat="1" ht="37.5" customHeight="1">
      <c r="B47" s="882" t="s">
        <v>607</v>
      </c>
      <c r="C47" s="636" t="s">
        <v>125</v>
      </c>
      <c r="D47" s="760">
        <v>97087</v>
      </c>
      <c r="E47" s="761" t="s">
        <v>208</v>
      </c>
      <c r="F47" s="748" t="s">
        <v>31</v>
      </c>
      <c r="G47" s="749">
        <f>'QUANT.PRAÇA CERCA'!$F$30</f>
        <v>237.13</v>
      </c>
      <c r="H47" s="750">
        <f>L47</f>
        <v>2.61</v>
      </c>
      <c r="I47" s="751">
        <f>G47*H47</f>
        <v>618.90929999999992</v>
      </c>
      <c r="K47" s="812">
        <v>1.98</v>
      </c>
      <c r="L47" s="736">
        <f>ROUND(K47*(1+$I$16),2)</f>
        <v>2.61</v>
      </c>
    </row>
    <row r="48" spans="1:14" s="737" customFormat="1" ht="54.75" customHeight="1">
      <c r="B48" s="882" t="s">
        <v>608</v>
      </c>
      <c r="C48" s="636" t="s">
        <v>128</v>
      </c>
      <c r="D48" s="637">
        <v>3637</v>
      </c>
      <c r="E48" s="754" t="s">
        <v>129</v>
      </c>
      <c r="F48" s="748" t="s">
        <v>31</v>
      </c>
      <c r="G48" s="749">
        <f>'QUANT.PRAÇA CERCA'!$F$31</f>
        <v>237.13</v>
      </c>
      <c r="H48" s="750">
        <f>L48</f>
        <v>49.43</v>
      </c>
      <c r="I48" s="751">
        <f>G48*H48</f>
        <v>11721.3359</v>
      </c>
      <c r="K48" s="812">
        <v>37.46</v>
      </c>
      <c r="L48" s="736">
        <f>ROUND(K48*(1+$I$16),2)</f>
        <v>49.43</v>
      </c>
    </row>
    <row r="49" spans="1:14" s="758" customFormat="1" ht="30" customHeight="1">
      <c r="A49" s="737"/>
      <c r="B49" s="731" t="s">
        <v>610</v>
      </c>
      <c r="C49" s="732"/>
      <c r="D49" s="738"/>
      <c r="E49" s="739" t="s">
        <v>107</v>
      </c>
      <c r="F49" s="738"/>
      <c r="G49" s="740"/>
      <c r="H49" s="741"/>
      <c r="I49" s="742"/>
      <c r="K49" s="813"/>
      <c r="L49" s="736"/>
    </row>
    <row r="50" spans="1:14" s="758" customFormat="1" ht="54" customHeight="1">
      <c r="A50" s="737"/>
      <c r="B50" s="882" t="s">
        <v>611</v>
      </c>
      <c r="C50" s="745" t="s">
        <v>128</v>
      </c>
      <c r="D50" s="746">
        <v>7675</v>
      </c>
      <c r="E50" s="762" t="s">
        <v>134</v>
      </c>
      <c r="F50" s="748" t="s">
        <v>31</v>
      </c>
      <c r="G50" s="749">
        <f>'QUANT.PRAÇA CERCA'!$F$33</f>
        <v>94.23</v>
      </c>
      <c r="H50" s="750">
        <f>L50</f>
        <v>256.83</v>
      </c>
      <c r="I50" s="751">
        <f>G50*H50</f>
        <v>24201.090899999999</v>
      </c>
      <c r="K50" s="812">
        <v>194.63</v>
      </c>
      <c r="L50" s="736">
        <f>ROUND(K50*(1+$I$16),2)</f>
        <v>256.83</v>
      </c>
    </row>
    <row r="51" spans="1:14" s="737" customFormat="1" ht="53.25" customHeight="1">
      <c r="B51" s="882" t="s">
        <v>612</v>
      </c>
      <c r="C51" s="763" t="s">
        <v>136</v>
      </c>
      <c r="D51" s="764"/>
      <c r="E51" s="754" t="s">
        <v>655</v>
      </c>
      <c r="F51" s="748" t="s">
        <v>31</v>
      </c>
      <c r="G51" s="749">
        <f>'QUANT.PRAÇA CERCA'!$F$34</f>
        <v>38.76</v>
      </c>
      <c r="H51" s="750">
        <f>L51</f>
        <v>152.82</v>
      </c>
      <c r="I51" s="751">
        <f>G51*H51</f>
        <v>5923.3031999999994</v>
      </c>
      <c r="K51" s="812">
        <f>[5]COMPOSIÇOES!F38</f>
        <v>115.81020000000001</v>
      </c>
      <c r="L51" s="736">
        <f>ROUND(K51*(1+$I$16),2)</f>
        <v>152.82</v>
      </c>
    </row>
    <row r="52" spans="1:14" s="737" customFormat="1" ht="71.25" customHeight="1">
      <c r="B52" s="882" t="s">
        <v>613</v>
      </c>
      <c r="C52" s="763" t="s">
        <v>432</v>
      </c>
      <c r="D52" s="745"/>
      <c r="E52" s="754" t="s">
        <v>140</v>
      </c>
      <c r="F52" s="748" t="s">
        <v>31</v>
      </c>
      <c r="G52" s="749">
        <f>'QUANT.PRAÇA CERCA'!$F$35</f>
        <v>63.33</v>
      </c>
      <c r="H52" s="750">
        <f>L52</f>
        <v>144.27000000000001</v>
      </c>
      <c r="I52" s="751">
        <f>G52*H52</f>
        <v>9136.6190999999999</v>
      </c>
      <c r="K52" s="812">
        <f>[5]COMPOSIÇOES!F76</f>
        <v>109.32883000000001</v>
      </c>
      <c r="L52" s="736">
        <f>ROUND(K52*(1+$I$16),2)</f>
        <v>144.27000000000001</v>
      </c>
      <c r="N52" s="765"/>
    </row>
    <row r="53" spans="1:14" s="737" customFormat="1" ht="71.25" customHeight="1">
      <c r="B53" s="882" t="s">
        <v>656</v>
      </c>
      <c r="C53" s="763" t="s">
        <v>430</v>
      </c>
      <c r="D53" s="745"/>
      <c r="E53" s="754" t="s">
        <v>143</v>
      </c>
      <c r="F53" s="748" t="s">
        <v>31</v>
      </c>
      <c r="G53" s="749">
        <f>'QUANT.PRAÇA CERCA'!$F$36</f>
        <v>33.29</v>
      </c>
      <c r="H53" s="750">
        <f>L53</f>
        <v>144.27000000000001</v>
      </c>
      <c r="I53" s="789">
        <f>G53*H53</f>
        <v>4802.7483000000002</v>
      </c>
      <c r="K53" s="812">
        <f>[5]COMPOSIÇOES!F113</f>
        <v>109.32883000000001</v>
      </c>
      <c r="L53" s="736">
        <f>ROUND(K53*(1+$I$16),2)</f>
        <v>144.27000000000001</v>
      </c>
      <c r="N53" s="765"/>
    </row>
    <row r="54" spans="1:14" s="737" customFormat="1" ht="30" customHeight="1">
      <c r="B54" s="731" t="s">
        <v>614</v>
      </c>
      <c r="C54" s="732"/>
      <c r="D54" s="738"/>
      <c r="E54" s="739" t="s">
        <v>148</v>
      </c>
      <c r="F54" s="738"/>
      <c r="G54" s="740"/>
      <c r="H54" s="741"/>
      <c r="I54" s="742"/>
      <c r="K54" s="812"/>
      <c r="L54" s="736"/>
    </row>
    <row r="55" spans="1:14" s="737" customFormat="1" ht="30" customHeight="1">
      <c r="B55" s="882" t="s">
        <v>615</v>
      </c>
      <c r="C55" s="745" t="s">
        <v>115</v>
      </c>
      <c r="D55" s="745">
        <v>130308</v>
      </c>
      <c r="E55" s="754" t="s">
        <v>150</v>
      </c>
      <c r="F55" s="748" t="s">
        <v>151</v>
      </c>
      <c r="G55" s="749">
        <f>'QUANT.PRAÇA CERCA'!$F$38</f>
        <v>153.02000000000001</v>
      </c>
      <c r="H55" s="750">
        <f>L55</f>
        <v>52.41</v>
      </c>
      <c r="I55" s="751">
        <f>G55*H55</f>
        <v>8019.7781999999997</v>
      </c>
      <c r="K55" s="812">
        <v>39.72</v>
      </c>
      <c r="L55" s="736">
        <f>ROUND(K55*(1+$I$16),2)</f>
        <v>52.41</v>
      </c>
    </row>
    <row r="56" spans="1:14" s="758" customFormat="1" ht="27.75" customHeight="1">
      <c r="A56" s="737"/>
      <c r="B56" s="731">
        <v>5</v>
      </c>
      <c r="C56" s="732"/>
      <c r="D56" s="738"/>
      <c r="E56" s="739" t="s">
        <v>156</v>
      </c>
      <c r="F56" s="738"/>
      <c r="G56" s="740"/>
      <c r="H56" s="741"/>
      <c r="I56" s="742"/>
      <c r="K56" s="813"/>
      <c r="L56" s="736"/>
    </row>
    <row r="57" spans="1:14" s="737" customFormat="1" ht="27.75" customHeight="1">
      <c r="B57" s="731" t="s">
        <v>100</v>
      </c>
      <c r="C57" s="732"/>
      <c r="D57" s="738"/>
      <c r="E57" s="739" t="s">
        <v>158</v>
      </c>
      <c r="F57" s="738"/>
      <c r="G57" s="740"/>
      <c r="H57" s="741"/>
      <c r="I57" s="742"/>
      <c r="K57" s="812"/>
      <c r="L57" s="736"/>
    </row>
    <row r="58" spans="1:14" s="737" customFormat="1" ht="64.5" customHeight="1">
      <c r="B58" s="882" t="s">
        <v>102</v>
      </c>
      <c r="C58" s="745" t="s">
        <v>115</v>
      </c>
      <c r="D58" s="746">
        <v>150614</v>
      </c>
      <c r="E58" s="754" t="s">
        <v>160</v>
      </c>
      <c r="F58" s="745" t="s">
        <v>44</v>
      </c>
      <c r="G58" s="749">
        <f>'QUANT.PRAÇA CERCA'!$F$41</f>
        <v>3</v>
      </c>
      <c r="H58" s="750">
        <f>L58</f>
        <v>157.96</v>
      </c>
      <c r="I58" s="751">
        <f>G58*H58</f>
        <v>473.88</v>
      </c>
      <c r="K58" s="812">
        <v>119.7</v>
      </c>
      <c r="L58" s="736">
        <f>ROUND(K58*(1+$I$16),2)</f>
        <v>157.96</v>
      </c>
    </row>
    <row r="59" spans="1:14" s="737" customFormat="1" ht="34.5" customHeight="1">
      <c r="B59" s="882" t="s">
        <v>104</v>
      </c>
      <c r="C59" s="745" t="s">
        <v>115</v>
      </c>
      <c r="D59" s="746">
        <v>150628</v>
      </c>
      <c r="E59" s="754" t="s">
        <v>162</v>
      </c>
      <c r="F59" s="745" t="s">
        <v>44</v>
      </c>
      <c r="G59" s="749">
        <f>'QUANT.PRAÇA CERCA'!$F$42</f>
        <v>24</v>
      </c>
      <c r="H59" s="750">
        <f>L59</f>
        <v>10.08</v>
      </c>
      <c r="I59" s="751">
        <f>G59*H59</f>
        <v>241.92000000000002</v>
      </c>
      <c r="K59" s="812">
        <v>7.64</v>
      </c>
      <c r="L59" s="736">
        <f>ROUND(K59*(1+$I$16),2)</f>
        <v>10.08</v>
      </c>
    </row>
    <row r="60" spans="1:14" s="737" customFormat="1" ht="28.5" customHeight="1">
      <c r="B60" s="731" t="s">
        <v>106</v>
      </c>
      <c r="C60" s="732"/>
      <c r="D60" s="738"/>
      <c r="E60" s="739" t="s">
        <v>164</v>
      </c>
      <c r="F60" s="738"/>
      <c r="G60" s="740"/>
      <c r="H60" s="741"/>
      <c r="I60" s="742"/>
      <c r="K60" s="812"/>
      <c r="L60" s="736"/>
    </row>
    <row r="61" spans="1:14" s="737" customFormat="1" ht="33" customHeight="1">
      <c r="B61" s="882" t="s">
        <v>108</v>
      </c>
      <c r="C61" s="745" t="s">
        <v>115</v>
      </c>
      <c r="D61" s="746">
        <v>151133</v>
      </c>
      <c r="E61" s="754" t="s">
        <v>166</v>
      </c>
      <c r="F61" s="748" t="s">
        <v>39</v>
      </c>
      <c r="G61" s="749">
        <f>'QUANT.PRAÇA CERCA'!$F$44</f>
        <v>40</v>
      </c>
      <c r="H61" s="750">
        <f>L61</f>
        <v>13.47</v>
      </c>
      <c r="I61" s="751">
        <f>G61*H61</f>
        <v>538.80000000000007</v>
      </c>
      <c r="K61" s="812">
        <v>10.210000000000001</v>
      </c>
      <c r="L61" s="736">
        <f>ROUND(K61*(1+$I$16),2)</f>
        <v>13.47</v>
      </c>
    </row>
    <row r="62" spans="1:14" s="737" customFormat="1" ht="54.75" customHeight="1">
      <c r="B62" s="882" t="s">
        <v>616</v>
      </c>
      <c r="C62" s="745" t="s">
        <v>125</v>
      </c>
      <c r="D62" s="746">
        <v>91850</v>
      </c>
      <c r="E62" s="754" t="s">
        <v>168</v>
      </c>
      <c r="F62" s="748" t="s">
        <v>39</v>
      </c>
      <c r="G62" s="749">
        <f>'QUANT.PRAÇA CERCA'!$F$45</f>
        <v>25</v>
      </c>
      <c r="H62" s="750">
        <f>L62</f>
        <v>12.63</v>
      </c>
      <c r="I62" s="751">
        <f>G62*H62</f>
        <v>315.75</v>
      </c>
      <c r="K62" s="812">
        <v>9.57</v>
      </c>
      <c r="L62" s="736">
        <f>ROUND(K62*(1+$I$16),2)</f>
        <v>12.63</v>
      </c>
    </row>
    <row r="63" spans="1:14" s="737" customFormat="1" ht="30" customHeight="1">
      <c r="B63" s="766" t="s">
        <v>617</v>
      </c>
      <c r="C63" s="767"/>
      <c r="D63" s="768"/>
      <c r="E63" s="769" t="s">
        <v>170</v>
      </c>
      <c r="F63" s="768"/>
      <c r="G63" s="770"/>
      <c r="H63" s="771"/>
      <c r="I63" s="772"/>
      <c r="J63" s="665"/>
      <c r="K63" s="814"/>
      <c r="L63" s="773"/>
      <c r="M63" s="774"/>
    </row>
    <row r="64" spans="1:14" s="737" customFormat="1" ht="43.5" customHeight="1">
      <c r="B64" s="775" t="s">
        <v>618</v>
      </c>
      <c r="C64" s="745" t="s">
        <v>115</v>
      </c>
      <c r="D64" s="746">
        <v>151301</v>
      </c>
      <c r="E64" s="754" t="s">
        <v>172</v>
      </c>
      <c r="F64" s="745" t="s">
        <v>44</v>
      </c>
      <c r="G64" s="776">
        <f>'QUANT.PRAÇA CERCA'!$F$47</f>
        <v>2</v>
      </c>
      <c r="H64" s="777">
        <f>L64</f>
        <v>25.07</v>
      </c>
      <c r="I64" s="778">
        <f>ROUND(G64*H64,2)</f>
        <v>50.14</v>
      </c>
      <c r="J64" s="665"/>
      <c r="K64" s="814">
        <v>19</v>
      </c>
      <c r="L64" s="773">
        <f>ROUND(K64*(1+$I$16),2)</f>
        <v>25.07</v>
      </c>
      <c r="M64" s="774"/>
    </row>
    <row r="65" spans="1:13" s="737" customFormat="1" ht="52.5" customHeight="1">
      <c r="B65" s="775" t="s">
        <v>619</v>
      </c>
      <c r="C65" s="745" t="s">
        <v>115</v>
      </c>
      <c r="D65" s="746">
        <v>151302</v>
      </c>
      <c r="E65" s="754" t="s">
        <v>174</v>
      </c>
      <c r="F65" s="745" t="s">
        <v>44</v>
      </c>
      <c r="G65" s="776">
        <f>'QUANT.PRAÇA CERCA'!$F$48</f>
        <v>2</v>
      </c>
      <c r="H65" s="777">
        <f>L65</f>
        <v>25.07</v>
      </c>
      <c r="I65" s="778">
        <f>ROUND(G65*H65,2)</f>
        <v>50.14</v>
      </c>
      <c r="J65" s="665"/>
      <c r="K65" s="814">
        <v>19</v>
      </c>
      <c r="L65" s="773">
        <f>ROUND(K65*(1+$I$16),2)</f>
        <v>25.07</v>
      </c>
      <c r="M65" s="774"/>
    </row>
    <row r="66" spans="1:13" s="737" customFormat="1" ht="27" customHeight="1">
      <c r="B66" s="731" t="s">
        <v>620</v>
      </c>
      <c r="C66" s="732"/>
      <c r="D66" s="738"/>
      <c r="E66" s="739" t="s">
        <v>176</v>
      </c>
      <c r="F66" s="738"/>
      <c r="G66" s="740"/>
      <c r="H66" s="741"/>
      <c r="I66" s="742"/>
      <c r="K66" s="812"/>
      <c r="L66" s="736"/>
    </row>
    <row r="67" spans="1:13" s="737" customFormat="1" ht="37.5" customHeight="1">
      <c r="B67" s="882" t="s">
        <v>621</v>
      </c>
      <c r="C67" s="745" t="s">
        <v>115</v>
      </c>
      <c r="D67" s="746">
        <v>151402</v>
      </c>
      <c r="E67" s="754" t="s">
        <v>178</v>
      </c>
      <c r="F67" s="748" t="s">
        <v>39</v>
      </c>
      <c r="G67" s="749">
        <f>'QUANT.PRAÇA CERCA'!$F$50</f>
        <v>50</v>
      </c>
      <c r="H67" s="750">
        <f>L67</f>
        <v>8.8000000000000007</v>
      </c>
      <c r="I67" s="751">
        <f>G67*H67</f>
        <v>440.00000000000006</v>
      </c>
      <c r="K67" s="812">
        <v>6.67</v>
      </c>
      <c r="L67" s="736">
        <f>ROUND(K67*(1+$I$16),2)</f>
        <v>8.8000000000000007</v>
      </c>
    </row>
    <row r="68" spans="1:13" s="737" customFormat="1" ht="37.5" customHeight="1">
      <c r="B68" s="882" t="s">
        <v>622</v>
      </c>
      <c r="C68" s="745" t="s">
        <v>115</v>
      </c>
      <c r="D68" s="746">
        <v>151403</v>
      </c>
      <c r="E68" s="754" t="s">
        <v>180</v>
      </c>
      <c r="F68" s="748" t="s">
        <v>39</v>
      </c>
      <c r="G68" s="749">
        <f>'QUANT.PRAÇA CERCA'!$F$51</f>
        <v>30</v>
      </c>
      <c r="H68" s="750">
        <f>L68</f>
        <v>11.74</v>
      </c>
      <c r="I68" s="751">
        <f>G68*H68</f>
        <v>352.2</v>
      </c>
      <c r="K68" s="812">
        <v>8.9</v>
      </c>
      <c r="L68" s="736">
        <f>ROUND(K68*(1+$I$16),2)</f>
        <v>11.74</v>
      </c>
    </row>
    <row r="69" spans="1:13" s="737" customFormat="1" ht="27" customHeight="1">
      <c r="B69" s="731" t="s">
        <v>623</v>
      </c>
      <c r="C69" s="732"/>
      <c r="D69" s="738"/>
      <c r="E69" s="739" t="s">
        <v>182</v>
      </c>
      <c r="F69" s="738"/>
      <c r="G69" s="740"/>
      <c r="H69" s="741"/>
      <c r="I69" s="742"/>
      <c r="K69" s="812"/>
      <c r="L69" s="736"/>
    </row>
    <row r="70" spans="1:13" s="737" customFormat="1" ht="54" customHeight="1">
      <c r="B70" s="882" t="s">
        <v>624</v>
      </c>
      <c r="C70" s="745" t="s">
        <v>115</v>
      </c>
      <c r="D70" s="746">
        <v>151817</v>
      </c>
      <c r="E70" s="754" t="s">
        <v>184</v>
      </c>
      <c r="F70" s="748" t="s">
        <v>44</v>
      </c>
      <c r="G70" s="749">
        <f>'QUANT.PRAÇA CERCA'!$F$53</f>
        <v>6</v>
      </c>
      <c r="H70" s="750">
        <f>L70</f>
        <v>307.24</v>
      </c>
      <c r="I70" s="751">
        <f>G70*H70</f>
        <v>1843.44</v>
      </c>
      <c r="K70" s="812">
        <v>232.83</v>
      </c>
      <c r="L70" s="736">
        <f>ROUND(K70*(1+$I$16),2)</f>
        <v>307.24</v>
      </c>
    </row>
    <row r="71" spans="1:13" s="758" customFormat="1" ht="27.75" customHeight="1">
      <c r="A71" s="737"/>
      <c r="B71" s="731">
        <v>6</v>
      </c>
      <c r="C71" s="732"/>
      <c r="D71" s="738"/>
      <c r="E71" s="739" t="s">
        <v>185</v>
      </c>
      <c r="F71" s="738"/>
      <c r="G71" s="740"/>
      <c r="H71" s="741"/>
      <c r="I71" s="742"/>
      <c r="K71" s="813"/>
      <c r="L71" s="736"/>
    </row>
    <row r="72" spans="1:13" s="758" customFormat="1" ht="27.75" customHeight="1">
      <c r="A72" s="737"/>
      <c r="B72" s="731" t="s">
        <v>112</v>
      </c>
      <c r="C72" s="732"/>
      <c r="D72" s="738"/>
      <c r="E72" s="739" t="s">
        <v>187</v>
      </c>
      <c r="F72" s="738"/>
      <c r="G72" s="740"/>
      <c r="H72" s="741"/>
      <c r="I72" s="742"/>
      <c r="K72" s="813"/>
      <c r="L72" s="736"/>
    </row>
    <row r="73" spans="1:13" s="758" customFormat="1" ht="54" customHeight="1">
      <c r="A73" s="737"/>
      <c r="B73" s="882" t="s">
        <v>114</v>
      </c>
      <c r="C73" s="745" t="s">
        <v>575</v>
      </c>
      <c r="D73" s="779"/>
      <c r="E73" s="883" t="s">
        <v>570</v>
      </c>
      <c r="F73" s="745" t="s">
        <v>44</v>
      </c>
      <c r="G73" s="749">
        <f>'QUANT.PRAÇA CERCA'!$F$56</f>
        <v>8</v>
      </c>
      <c r="H73" s="750">
        <f>L73</f>
        <v>136.71</v>
      </c>
      <c r="I73" s="751">
        <f>G73*H73</f>
        <v>1093.68</v>
      </c>
      <c r="K73" s="812">
        <f>[5]COMPOSIÇOES!F151</f>
        <v>103.601</v>
      </c>
      <c r="L73" s="736">
        <f>ROUND(K73*(1+$I$16),2)</f>
        <v>136.71</v>
      </c>
    </row>
    <row r="74" spans="1:13" s="758" customFormat="1" ht="37.5" customHeight="1">
      <c r="A74" s="737"/>
      <c r="B74" s="882" t="s">
        <v>657</v>
      </c>
      <c r="C74" s="745" t="s">
        <v>189</v>
      </c>
      <c r="D74" s="745"/>
      <c r="E74" s="883" t="s">
        <v>195</v>
      </c>
      <c r="F74" s="745" t="s">
        <v>44</v>
      </c>
      <c r="G74" s="749">
        <f>'QUANT.PRAÇA CERCA'!$F$57</f>
        <v>8</v>
      </c>
      <c r="H74" s="750">
        <f>L74</f>
        <v>83.16</v>
      </c>
      <c r="I74" s="751">
        <f>G74*H74</f>
        <v>665.28</v>
      </c>
      <c r="K74" s="812">
        <f>[5]COMPOSIÇOES!F187</f>
        <v>63.021000000000001</v>
      </c>
      <c r="L74" s="736">
        <f>ROUND(K74*(1+$I$16),2)</f>
        <v>83.16</v>
      </c>
    </row>
    <row r="75" spans="1:13" s="758" customFormat="1" ht="32.25" customHeight="1">
      <c r="A75" s="737"/>
      <c r="B75" s="882" t="s">
        <v>658</v>
      </c>
      <c r="C75" s="745" t="s">
        <v>197</v>
      </c>
      <c r="D75" s="745">
        <v>170993</v>
      </c>
      <c r="E75" s="883" t="s">
        <v>198</v>
      </c>
      <c r="F75" s="745" t="s">
        <v>44</v>
      </c>
      <c r="G75" s="749">
        <f>'QUANT.PRAÇA CERCA'!$F$58</f>
        <v>4</v>
      </c>
      <c r="H75" s="750">
        <f>L75</f>
        <v>290.18</v>
      </c>
      <c r="I75" s="751">
        <f>G75*H75</f>
        <v>1160.72</v>
      </c>
      <c r="K75" s="812">
        <v>219.9</v>
      </c>
      <c r="L75" s="736">
        <f>ROUND(K75*(1+$I$16),2)</f>
        <v>290.18</v>
      </c>
    </row>
    <row r="76" spans="1:13" s="758" customFormat="1" ht="37.5" customHeight="1">
      <c r="A76" s="737"/>
      <c r="B76" s="882" t="s">
        <v>659</v>
      </c>
      <c r="C76" s="745" t="s">
        <v>576</v>
      </c>
      <c r="D76" s="745"/>
      <c r="E76" s="883" t="s">
        <v>650</v>
      </c>
      <c r="F76" s="745" t="s">
        <v>44</v>
      </c>
      <c r="G76" s="749">
        <f>'QUANT.PRAÇA CERCA'!$F$59</f>
        <v>4</v>
      </c>
      <c r="H76" s="750">
        <f>L76</f>
        <v>120.26</v>
      </c>
      <c r="I76" s="751">
        <f>G76*H76</f>
        <v>481.04</v>
      </c>
      <c r="K76" s="812">
        <f>[5]COMPOSIÇOES!F223</f>
        <v>91.13300000000001</v>
      </c>
      <c r="L76" s="736">
        <f>ROUND(K76*(1+$I$16),2)</f>
        <v>120.26</v>
      </c>
    </row>
    <row r="77" spans="1:13" s="737" customFormat="1" ht="28.5" customHeight="1">
      <c r="B77" s="731">
        <v>7</v>
      </c>
      <c r="C77" s="732"/>
      <c r="D77" s="738"/>
      <c r="E77" s="739" t="s">
        <v>202</v>
      </c>
      <c r="F77" s="738"/>
      <c r="G77" s="740"/>
      <c r="H77" s="741"/>
      <c r="I77" s="742"/>
      <c r="K77" s="812"/>
      <c r="L77" s="736"/>
    </row>
    <row r="78" spans="1:13" s="737" customFormat="1" ht="28.5" customHeight="1">
      <c r="B78" s="731" t="s">
        <v>118</v>
      </c>
      <c r="C78" s="732"/>
      <c r="D78" s="738"/>
      <c r="E78" s="739" t="s">
        <v>204</v>
      </c>
      <c r="F78" s="738"/>
      <c r="G78" s="740"/>
      <c r="H78" s="741"/>
      <c r="I78" s="742"/>
      <c r="K78" s="812"/>
      <c r="L78" s="736"/>
    </row>
    <row r="79" spans="1:13" s="737" customFormat="1" ht="33.75" customHeight="1">
      <c r="B79" s="882" t="s">
        <v>120</v>
      </c>
      <c r="C79" s="745" t="s">
        <v>115</v>
      </c>
      <c r="D79" s="746">
        <v>130112</v>
      </c>
      <c r="E79" s="754" t="s">
        <v>121</v>
      </c>
      <c r="F79" s="748" t="s">
        <v>31</v>
      </c>
      <c r="G79" s="749">
        <f>'QUANT.PRAÇA CERCA'!$F$62</f>
        <v>210.17</v>
      </c>
      <c r="H79" s="750">
        <f t="shared" ref="H79:H86" si="3">L79</f>
        <v>51.53</v>
      </c>
      <c r="I79" s="751">
        <f t="shared" ref="I79:I86" si="4">G79*H79</f>
        <v>10830.060099999999</v>
      </c>
      <c r="K79" s="812">
        <v>39.049999999999997</v>
      </c>
      <c r="L79" s="736">
        <f t="shared" ref="L79:L86" si="5">ROUND(K79*(1+$I$16),2)</f>
        <v>51.53</v>
      </c>
    </row>
    <row r="80" spans="1:13" s="737" customFormat="1" ht="36.75" customHeight="1">
      <c r="B80" s="882" t="s">
        <v>122</v>
      </c>
      <c r="C80" s="636" t="s">
        <v>125</v>
      </c>
      <c r="D80" s="760">
        <v>97087</v>
      </c>
      <c r="E80" s="761" t="s">
        <v>208</v>
      </c>
      <c r="F80" s="748" t="s">
        <v>31</v>
      </c>
      <c r="G80" s="749">
        <f>'QUANT.PRAÇA CERCA'!$F$63</f>
        <v>210.17</v>
      </c>
      <c r="H80" s="750">
        <f t="shared" si="3"/>
        <v>2.61</v>
      </c>
      <c r="I80" s="751">
        <f t="shared" si="4"/>
        <v>548.54369999999994</v>
      </c>
      <c r="K80" s="812">
        <v>1.98</v>
      </c>
      <c r="L80" s="736">
        <f t="shared" si="5"/>
        <v>2.61</v>
      </c>
    </row>
    <row r="81" spans="1:14" s="737" customFormat="1" ht="54.75" customHeight="1">
      <c r="B81" s="882" t="s">
        <v>124</v>
      </c>
      <c r="C81" s="636" t="s">
        <v>128</v>
      </c>
      <c r="D81" s="637">
        <v>3637</v>
      </c>
      <c r="E81" s="754" t="s">
        <v>129</v>
      </c>
      <c r="F81" s="748" t="s">
        <v>31</v>
      </c>
      <c r="G81" s="749">
        <f>'QUANT.PRAÇA CERCA'!$F$64</f>
        <v>210.17</v>
      </c>
      <c r="H81" s="750">
        <f t="shared" si="3"/>
        <v>49.43</v>
      </c>
      <c r="I81" s="751">
        <f t="shared" si="4"/>
        <v>10388.703099999999</v>
      </c>
      <c r="K81" s="812">
        <v>37.46</v>
      </c>
      <c r="L81" s="736">
        <f t="shared" si="5"/>
        <v>49.43</v>
      </c>
    </row>
    <row r="82" spans="1:14" s="758" customFormat="1" ht="54.75" customHeight="1">
      <c r="A82" s="737"/>
      <c r="B82" s="882" t="s">
        <v>127</v>
      </c>
      <c r="C82" s="745" t="s">
        <v>115</v>
      </c>
      <c r="D82" s="746">
        <v>200202</v>
      </c>
      <c r="E82" s="754" t="s">
        <v>540</v>
      </c>
      <c r="F82" s="748" t="s">
        <v>39</v>
      </c>
      <c r="G82" s="749">
        <f>'QUANT.PRAÇA CERCA'!$F$65</f>
        <v>94.09</v>
      </c>
      <c r="H82" s="750">
        <f t="shared" si="3"/>
        <v>64.010000000000005</v>
      </c>
      <c r="I82" s="751">
        <f t="shared" si="4"/>
        <v>6022.7009000000007</v>
      </c>
      <c r="K82" s="812">
        <v>48.51</v>
      </c>
      <c r="L82" s="736">
        <f t="shared" si="5"/>
        <v>64.010000000000005</v>
      </c>
    </row>
    <row r="83" spans="1:14" s="758" customFormat="1" ht="32.25" customHeight="1">
      <c r="A83" s="737"/>
      <c r="B83" s="882" t="s">
        <v>625</v>
      </c>
      <c r="C83" s="745" t="s">
        <v>115</v>
      </c>
      <c r="D83" s="746">
        <v>190205</v>
      </c>
      <c r="E83" s="754" t="s">
        <v>541</v>
      </c>
      <c r="F83" s="748" t="s">
        <v>31</v>
      </c>
      <c r="G83" s="749">
        <f>'QUANT.PRAÇA CERCA'!$F$66</f>
        <v>21.99</v>
      </c>
      <c r="H83" s="750">
        <f t="shared" si="3"/>
        <v>12.27</v>
      </c>
      <c r="I83" s="751">
        <f t="shared" si="4"/>
        <v>269.81729999999999</v>
      </c>
      <c r="K83" s="812">
        <v>9.3000000000000007</v>
      </c>
      <c r="L83" s="736">
        <f t="shared" si="5"/>
        <v>12.27</v>
      </c>
    </row>
    <row r="84" spans="1:14" s="758" customFormat="1" ht="54" customHeight="1">
      <c r="A84" s="737"/>
      <c r="B84" s="882" t="s">
        <v>626</v>
      </c>
      <c r="C84" s="745" t="s">
        <v>115</v>
      </c>
      <c r="D84" s="746">
        <v>200253</v>
      </c>
      <c r="E84" s="754" t="s">
        <v>572</v>
      </c>
      <c r="F84" s="748" t="s">
        <v>31</v>
      </c>
      <c r="G84" s="749">
        <f>'QUANT.PRAÇA CERCA'!$F$67</f>
        <v>42.1</v>
      </c>
      <c r="H84" s="750">
        <f t="shared" si="3"/>
        <v>98.88</v>
      </c>
      <c r="I84" s="751">
        <f t="shared" si="4"/>
        <v>4162.848</v>
      </c>
      <c r="K84" s="812">
        <v>74.930000000000007</v>
      </c>
      <c r="L84" s="736">
        <f t="shared" si="5"/>
        <v>98.88</v>
      </c>
    </row>
    <row r="85" spans="1:14" s="737" customFormat="1" ht="66.75" customHeight="1">
      <c r="B85" s="882" t="s">
        <v>627</v>
      </c>
      <c r="C85" s="745" t="s">
        <v>115</v>
      </c>
      <c r="D85" s="745">
        <v>130230</v>
      </c>
      <c r="E85" s="754" t="s">
        <v>558</v>
      </c>
      <c r="F85" s="748" t="s">
        <v>31</v>
      </c>
      <c r="G85" s="749">
        <f>'QUANT.PRAÇA CERCA'!$F$68</f>
        <v>167.73</v>
      </c>
      <c r="H85" s="750">
        <f t="shared" si="3"/>
        <v>140.68</v>
      </c>
      <c r="I85" s="751">
        <f t="shared" si="4"/>
        <v>23596.256399999998</v>
      </c>
      <c r="K85" s="812">
        <v>106.61</v>
      </c>
      <c r="L85" s="736">
        <f t="shared" si="5"/>
        <v>140.68</v>
      </c>
    </row>
    <row r="86" spans="1:14" s="737" customFormat="1" ht="54" customHeight="1">
      <c r="B86" s="882" t="s">
        <v>648</v>
      </c>
      <c r="C86" s="745" t="s">
        <v>128</v>
      </c>
      <c r="D86" s="745">
        <v>12214</v>
      </c>
      <c r="E86" s="780" t="s">
        <v>542</v>
      </c>
      <c r="F86" s="748" t="s">
        <v>44</v>
      </c>
      <c r="G86" s="749">
        <f>'QUANT.PRAÇA CERCA'!$F$69</f>
        <v>2</v>
      </c>
      <c r="H86" s="750">
        <f t="shared" si="3"/>
        <v>441.59</v>
      </c>
      <c r="I86" s="751">
        <f t="shared" si="4"/>
        <v>883.18</v>
      </c>
      <c r="K86" s="812">
        <v>334.64</v>
      </c>
      <c r="L86" s="736">
        <f t="shared" si="5"/>
        <v>441.59</v>
      </c>
    </row>
    <row r="87" spans="1:14" s="758" customFormat="1" ht="27" customHeight="1">
      <c r="A87" s="737"/>
      <c r="B87" s="731" t="s">
        <v>130</v>
      </c>
      <c r="C87" s="732"/>
      <c r="D87" s="738"/>
      <c r="E87" s="739" t="s">
        <v>225</v>
      </c>
      <c r="F87" s="738"/>
      <c r="G87" s="740"/>
      <c r="H87" s="741"/>
      <c r="I87" s="742"/>
      <c r="K87" s="812"/>
      <c r="L87" s="736"/>
    </row>
    <row r="88" spans="1:14" s="758" customFormat="1" ht="37.5" customHeight="1">
      <c r="A88" s="737"/>
      <c r="B88" s="882" t="s">
        <v>131</v>
      </c>
      <c r="C88" s="745" t="s">
        <v>115</v>
      </c>
      <c r="D88" s="746">
        <v>200326</v>
      </c>
      <c r="E88" s="754" t="s">
        <v>227</v>
      </c>
      <c r="F88" s="748" t="s">
        <v>31</v>
      </c>
      <c r="G88" s="749">
        <f>'QUANT.PRAÇA CERCA'!$F$71</f>
        <v>177.06</v>
      </c>
      <c r="H88" s="750">
        <f>L88</f>
        <v>29.55</v>
      </c>
      <c r="I88" s="751">
        <f>G88*H88</f>
        <v>5232.1230000000005</v>
      </c>
      <c r="K88" s="812">
        <v>22.39</v>
      </c>
      <c r="L88" s="736">
        <f>ROUND(K88*(1+$I$16),2)</f>
        <v>29.55</v>
      </c>
    </row>
    <row r="89" spans="1:14" s="758" customFormat="1" ht="37.5" customHeight="1">
      <c r="A89" s="737"/>
      <c r="B89" s="882" t="s">
        <v>133</v>
      </c>
      <c r="C89" s="745" t="s">
        <v>125</v>
      </c>
      <c r="D89" s="746">
        <v>98516</v>
      </c>
      <c r="E89" s="754" t="s">
        <v>229</v>
      </c>
      <c r="F89" s="748" t="s">
        <v>44</v>
      </c>
      <c r="G89" s="749">
        <f>'QUANT.PRAÇA CERCA'!$F$73</f>
        <v>2</v>
      </c>
      <c r="H89" s="750">
        <f>L89</f>
        <v>366.35</v>
      </c>
      <c r="I89" s="751">
        <f>G89*H89</f>
        <v>732.7</v>
      </c>
      <c r="K89" s="812">
        <v>277.62</v>
      </c>
      <c r="L89" s="736">
        <f>ROUND(K89*(1+$I$16),2)</f>
        <v>366.35</v>
      </c>
    </row>
    <row r="90" spans="1:14" s="758" customFormat="1" ht="37.5" customHeight="1">
      <c r="A90" s="737"/>
      <c r="B90" s="882" t="s">
        <v>135</v>
      </c>
      <c r="C90" s="745" t="s">
        <v>125</v>
      </c>
      <c r="D90" s="746">
        <v>98510</v>
      </c>
      <c r="E90" s="754" t="s">
        <v>231</v>
      </c>
      <c r="F90" s="748" t="s">
        <v>44</v>
      </c>
      <c r="G90" s="749">
        <f>'QUANT.PRAÇA CERCA'!$F$72</f>
        <v>4</v>
      </c>
      <c r="H90" s="750">
        <f>L90</f>
        <v>76.180000000000007</v>
      </c>
      <c r="I90" s="751">
        <f>G90*H90</f>
        <v>304.72000000000003</v>
      </c>
      <c r="K90" s="812">
        <v>57.73</v>
      </c>
      <c r="L90" s="736">
        <f>ROUND(K90*(1+$I$16),2)</f>
        <v>76.180000000000007</v>
      </c>
    </row>
    <row r="91" spans="1:14" s="758" customFormat="1" ht="32.25" customHeight="1">
      <c r="A91" s="737"/>
      <c r="B91" s="882" t="s">
        <v>138</v>
      </c>
      <c r="C91" s="745" t="s">
        <v>233</v>
      </c>
      <c r="D91" s="746" t="s">
        <v>234</v>
      </c>
      <c r="E91" s="754" t="s">
        <v>235</v>
      </c>
      <c r="F91" s="748" t="s">
        <v>31</v>
      </c>
      <c r="G91" s="749">
        <f>'QUANT.PRAÇA CERCA'!$F$74</f>
        <v>49.88</v>
      </c>
      <c r="H91" s="750">
        <f>L91</f>
        <v>249.63</v>
      </c>
      <c r="I91" s="751">
        <f>G91*H91</f>
        <v>12451.544400000001</v>
      </c>
      <c r="K91" s="812">
        <v>189.17</v>
      </c>
      <c r="L91" s="736">
        <f>ROUND(K91*(1+$I$16),2)</f>
        <v>249.63</v>
      </c>
    </row>
    <row r="92" spans="1:14" s="758" customFormat="1" ht="27" customHeight="1">
      <c r="A92" s="737"/>
      <c r="B92" s="731" t="s">
        <v>147</v>
      </c>
      <c r="C92" s="732"/>
      <c r="D92" s="738"/>
      <c r="E92" s="739" t="s">
        <v>237</v>
      </c>
      <c r="F92" s="738"/>
      <c r="G92" s="740"/>
      <c r="H92" s="741"/>
      <c r="I92" s="742"/>
      <c r="K92" s="812"/>
      <c r="L92" s="736"/>
    </row>
    <row r="93" spans="1:14" s="758" customFormat="1" ht="32.25" customHeight="1">
      <c r="A93" s="737"/>
      <c r="B93" s="882" t="s">
        <v>149</v>
      </c>
      <c r="C93" s="745" t="s">
        <v>115</v>
      </c>
      <c r="D93" s="746">
        <v>200402</v>
      </c>
      <c r="E93" s="754" t="s">
        <v>239</v>
      </c>
      <c r="F93" s="748" t="s">
        <v>31</v>
      </c>
      <c r="G93" s="749">
        <f>'QUANT.PRAÇA CERCA'!$F$76</f>
        <v>630</v>
      </c>
      <c r="H93" s="750">
        <f>L93</f>
        <v>1.29</v>
      </c>
      <c r="I93" s="751">
        <f>G93*H93</f>
        <v>812.7</v>
      </c>
      <c r="K93" s="812">
        <v>0.98</v>
      </c>
      <c r="L93" s="736">
        <f>ROUND(K93*(1+$I$16),2)</f>
        <v>1.29</v>
      </c>
    </row>
    <row r="94" spans="1:14" s="758" customFormat="1" ht="28.5" customHeight="1">
      <c r="A94" s="737"/>
      <c r="B94" s="731" t="s">
        <v>628</v>
      </c>
      <c r="C94" s="732"/>
      <c r="D94" s="738"/>
      <c r="E94" s="739" t="s">
        <v>241</v>
      </c>
      <c r="F94" s="738"/>
      <c r="G94" s="740"/>
      <c r="H94" s="741"/>
      <c r="I94" s="742"/>
      <c r="K94" s="813"/>
      <c r="L94" s="736"/>
    </row>
    <row r="95" spans="1:14" s="758" customFormat="1" ht="66" customHeight="1">
      <c r="A95" s="737"/>
      <c r="B95" s="882" t="s">
        <v>629</v>
      </c>
      <c r="C95" s="745" t="s">
        <v>115</v>
      </c>
      <c r="D95" s="746" t="s">
        <v>243</v>
      </c>
      <c r="E95" s="762" t="s">
        <v>244</v>
      </c>
      <c r="F95" s="748" t="s">
        <v>31</v>
      </c>
      <c r="G95" s="749">
        <f>'QUANT.PRAÇA CERCA'!$F$78</f>
        <v>10.92</v>
      </c>
      <c r="H95" s="750">
        <f t="shared" ref="H95:H106" si="6">L95</f>
        <v>71.36</v>
      </c>
      <c r="I95" s="751">
        <f t="shared" ref="I95:I106" si="7">G95*H95</f>
        <v>779.25120000000004</v>
      </c>
      <c r="K95" s="812">
        <v>54.08</v>
      </c>
      <c r="L95" s="736">
        <f t="shared" ref="L95:L106" si="8">ROUND(K95*(1+$I$16),2)</f>
        <v>71.36</v>
      </c>
      <c r="N95" s="759"/>
    </row>
    <row r="96" spans="1:14" s="758" customFormat="1" ht="54" customHeight="1">
      <c r="A96" s="737"/>
      <c r="B96" s="882" t="s">
        <v>630</v>
      </c>
      <c r="C96" s="745" t="s">
        <v>115</v>
      </c>
      <c r="D96" s="746">
        <v>40231</v>
      </c>
      <c r="E96" s="762" t="s">
        <v>246</v>
      </c>
      <c r="F96" s="753" t="s">
        <v>36</v>
      </c>
      <c r="G96" s="749">
        <f>'QUANT.PRAÇA CERCA'!$F$79</f>
        <v>0.23</v>
      </c>
      <c r="H96" s="750">
        <f t="shared" si="6"/>
        <v>665.61</v>
      </c>
      <c r="I96" s="751">
        <f t="shared" si="7"/>
        <v>153.09030000000001</v>
      </c>
      <c r="K96" s="812">
        <v>504.4</v>
      </c>
      <c r="L96" s="736">
        <f t="shared" si="8"/>
        <v>665.61</v>
      </c>
    </row>
    <row r="97" spans="1:14" s="758" customFormat="1" ht="37.5" customHeight="1">
      <c r="A97" s="737"/>
      <c r="B97" s="882" t="s">
        <v>631</v>
      </c>
      <c r="C97" s="745" t="s">
        <v>115</v>
      </c>
      <c r="D97" s="746" t="s">
        <v>248</v>
      </c>
      <c r="E97" s="754" t="s">
        <v>249</v>
      </c>
      <c r="F97" s="753" t="s">
        <v>36</v>
      </c>
      <c r="G97" s="749">
        <f>'QUANT.PRAÇA CERCA'!$F$80</f>
        <v>1.54</v>
      </c>
      <c r="H97" s="750">
        <f t="shared" si="6"/>
        <v>832.46</v>
      </c>
      <c r="I97" s="751">
        <f t="shared" si="7"/>
        <v>1281.9884000000002</v>
      </c>
      <c r="K97" s="812">
        <v>630.84</v>
      </c>
      <c r="L97" s="736">
        <f t="shared" si="8"/>
        <v>832.46</v>
      </c>
    </row>
    <row r="98" spans="1:14" s="758" customFormat="1" ht="64.5" customHeight="1">
      <c r="A98" s="737"/>
      <c r="B98" s="882" t="s">
        <v>632</v>
      </c>
      <c r="C98" s="745" t="s">
        <v>115</v>
      </c>
      <c r="D98" s="746" t="s">
        <v>251</v>
      </c>
      <c r="E98" s="754" t="s">
        <v>252</v>
      </c>
      <c r="F98" s="748" t="s">
        <v>31</v>
      </c>
      <c r="G98" s="749">
        <f>'QUANT.PRAÇA CERCA'!$F$81</f>
        <v>17.350000000000001</v>
      </c>
      <c r="H98" s="750">
        <f t="shared" si="6"/>
        <v>118.96</v>
      </c>
      <c r="I98" s="751">
        <f t="shared" si="7"/>
        <v>2063.9560000000001</v>
      </c>
      <c r="K98" s="812">
        <v>90.15</v>
      </c>
      <c r="L98" s="736">
        <f t="shared" si="8"/>
        <v>118.96</v>
      </c>
    </row>
    <row r="99" spans="1:14" s="758" customFormat="1" ht="37.5" customHeight="1">
      <c r="A99" s="737"/>
      <c r="B99" s="882" t="s">
        <v>633</v>
      </c>
      <c r="C99" s="745" t="s">
        <v>115</v>
      </c>
      <c r="D99" s="746" t="s">
        <v>254</v>
      </c>
      <c r="E99" s="754" t="s">
        <v>255</v>
      </c>
      <c r="F99" s="753" t="s">
        <v>256</v>
      </c>
      <c r="G99" s="749">
        <f>'QUANT.PRAÇA CERCA'!$F$82</f>
        <v>73.98</v>
      </c>
      <c r="H99" s="750">
        <f t="shared" si="6"/>
        <v>18.670000000000002</v>
      </c>
      <c r="I99" s="751">
        <f t="shared" si="7"/>
        <v>1381.2066000000002</v>
      </c>
      <c r="K99" s="812">
        <v>14.15</v>
      </c>
      <c r="L99" s="736">
        <f t="shared" si="8"/>
        <v>18.670000000000002</v>
      </c>
    </row>
    <row r="100" spans="1:14" s="758" customFormat="1" ht="37.5" customHeight="1">
      <c r="A100" s="737"/>
      <c r="B100" s="882" t="s">
        <v>634</v>
      </c>
      <c r="C100" s="745" t="s">
        <v>115</v>
      </c>
      <c r="D100" s="746">
        <v>40333</v>
      </c>
      <c r="E100" s="754" t="s">
        <v>258</v>
      </c>
      <c r="F100" s="753" t="s">
        <v>256</v>
      </c>
      <c r="G100" s="749">
        <f>'QUANT.PRAÇA CERCA'!$F$83</f>
        <v>6.04</v>
      </c>
      <c r="H100" s="750">
        <f t="shared" si="6"/>
        <v>24.12</v>
      </c>
      <c r="I100" s="751">
        <f t="shared" si="7"/>
        <v>145.6848</v>
      </c>
      <c r="K100" s="812">
        <v>18.28</v>
      </c>
      <c r="L100" s="736">
        <f t="shared" si="8"/>
        <v>24.12</v>
      </c>
    </row>
    <row r="101" spans="1:14" s="758" customFormat="1" ht="37.5" customHeight="1">
      <c r="A101" s="737"/>
      <c r="B101" s="882" t="s">
        <v>635</v>
      </c>
      <c r="C101" s="745" t="s">
        <v>115</v>
      </c>
      <c r="D101" s="746">
        <v>120101</v>
      </c>
      <c r="E101" s="754" t="s">
        <v>262</v>
      </c>
      <c r="F101" s="748" t="s">
        <v>31</v>
      </c>
      <c r="G101" s="749">
        <f>'QUANT.PRAÇA CERCA'!$F$84</f>
        <v>27.54</v>
      </c>
      <c r="H101" s="750">
        <f t="shared" si="6"/>
        <v>7.35</v>
      </c>
      <c r="I101" s="751">
        <f t="shared" si="7"/>
        <v>202.41899999999998</v>
      </c>
      <c r="K101" s="812">
        <v>5.57</v>
      </c>
      <c r="L101" s="736">
        <f t="shared" si="8"/>
        <v>7.35</v>
      </c>
    </row>
    <row r="102" spans="1:14" s="737" customFormat="1" ht="37.5" customHeight="1">
      <c r="B102" s="882" t="s">
        <v>636</v>
      </c>
      <c r="C102" s="745" t="s">
        <v>115</v>
      </c>
      <c r="D102" s="746">
        <v>120301</v>
      </c>
      <c r="E102" s="754" t="s">
        <v>264</v>
      </c>
      <c r="F102" s="748" t="s">
        <v>31</v>
      </c>
      <c r="G102" s="749">
        <f>'QUANT.PRAÇA CERCA'!$F$85</f>
        <v>27.54</v>
      </c>
      <c r="H102" s="750">
        <f t="shared" si="6"/>
        <v>36.119999999999997</v>
      </c>
      <c r="I102" s="751">
        <f t="shared" si="7"/>
        <v>994.74479999999994</v>
      </c>
      <c r="K102" s="812">
        <v>27.37</v>
      </c>
      <c r="L102" s="736">
        <f t="shared" si="8"/>
        <v>36.119999999999997</v>
      </c>
    </row>
    <row r="103" spans="1:14" s="758" customFormat="1" ht="37.5" customHeight="1">
      <c r="A103" s="737"/>
      <c r="B103" s="882" t="s">
        <v>637</v>
      </c>
      <c r="C103" s="745" t="s">
        <v>115</v>
      </c>
      <c r="D103" s="746">
        <v>130103</v>
      </c>
      <c r="E103" s="781" t="s">
        <v>123</v>
      </c>
      <c r="F103" s="748" t="s">
        <v>31</v>
      </c>
      <c r="G103" s="749">
        <f>'QUANT.PRAÇA CERCA'!$F$86</f>
        <v>14</v>
      </c>
      <c r="H103" s="750">
        <f t="shared" si="6"/>
        <v>25.31</v>
      </c>
      <c r="I103" s="751">
        <f t="shared" si="7"/>
        <v>354.34</v>
      </c>
      <c r="K103" s="812">
        <v>19.18</v>
      </c>
      <c r="L103" s="736">
        <f t="shared" si="8"/>
        <v>25.31</v>
      </c>
    </row>
    <row r="104" spans="1:14" s="737" customFormat="1" ht="64.5" customHeight="1">
      <c r="B104" s="882" t="s">
        <v>638</v>
      </c>
      <c r="C104" s="745" t="s">
        <v>115</v>
      </c>
      <c r="D104" s="746">
        <v>130233</v>
      </c>
      <c r="E104" s="754" t="s">
        <v>266</v>
      </c>
      <c r="F104" s="782" t="s">
        <v>31</v>
      </c>
      <c r="G104" s="749">
        <f>'QUANT.PRAÇA CERCA'!$F$87</f>
        <v>50.27</v>
      </c>
      <c r="H104" s="750">
        <f t="shared" si="6"/>
        <v>142.16</v>
      </c>
      <c r="I104" s="751">
        <f t="shared" si="7"/>
        <v>7146.3832000000002</v>
      </c>
      <c r="K104" s="812">
        <v>107.73</v>
      </c>
      <c r="L104" s="736">
        <f t="shared" si="8"/>
        <v>142.16</v>
      </c>
    </row>
    <row r="105" spans="1:14" s="758" customFormat="1" ht="32.25" customHeight="1">
      <c r="A105" s="737"/>
      <c r="B105" s="882" t="s">
        <v>639</v>
      </c>
      <c r="C105" s="745" t="s">
        <v>115</v>
      </c>
      <c r="D105" s="746">
        <v>100203</v>
      </c>
      <c r="E105" s="754" t="s">
        <v>268</v>
      </c>
      <c r="F105" s="748" t="s">
        <v>31</v>
      </c>
      <c r="G105" s="749">
        <f>'QUANT.PRAÇA CERCA'!$F$88</f>
        <v>21.17</v>
      </c>
      <c r="H105" s="750">
        <f t="shared" si="6"/>
        <v>55.08</v>
      </c>
      <c r="I105" s="751">
        <f t="shared" si="7"/>
        <v>1166.0436</v>
      </c>
      <c r="K105" s="812">
        <v>41.74</v>
      </c>
      <c r="L105" s="736">
        <f t="shared" si="8"/>
        <v>55.08</v>
      </c>
    </row>
    <row r="106" spans="1:14" s="758" customFormat="1" ht="49.5" customHeight="1">
      <c r="A106" s="737"/>
      <c r="B106" s="882" t="s">
        <v>640</v>
      </c>
      <c r="C106" s="745" t="s">
        <v>145</v>
      </c>
      <c r="D106" s="746"/>
      <c r="E106" s="754" t="s">
        <v>439</v>
      </c>
      <c r="F106" s="748" t="s">
        <v>31</v>
      </c>
      <c r="G106" s="749">
        <f>'QUANT.PRAÇA CERCA'!$F$89</f>
        <v>9.64</v>
      </c>
      <c r="H106" s="750">
        <f t="shared" si="6"/>
        <v>1143.8699999999999</v>
      </c>
      <c r="I106" s="751">
        <f t="shared" si="7"/>
        <v>11026.906799999999</v>
      </c>
      <c r="K106" s="812">
        <f>[5]COMPOSIÇOES!F260</f>
        <v>866.83199999999999</v>
      </c>
      <c r="L106" s="736">
        <f t="shared" si="8"/>
        <v>1143.8699999999999</v>
      </c>
    </row>
    <row r="107" spans="1:14" s="758" customFormat="1" ht="30.75" customHeight="1">
      <c r="A107" s="737"/>
      <c r="B107" s="731" t="s">
        <v>660</v>
      </c>
      <c r="C107" s="732"/>
      <c r="D107" s="738"/>
      <c r="E107" s="739" t="s">
        <v>661</v>
      </c>
      <c r="F107" s="738"/>
      <c r="G107" s="740"/>
      <c r="H107" s="741"/>
      <c r="I107" s="742"/>
      <c r="K107" s="813"/>
      <c r="L107" s="736"/>
    </row>
    <row r="108" spans="1:14" s="758" customFormat="1" ht="64.5" customHeight="1">
      <c r="A108" s="737"/>
      <c r="B108" s="882" t="s">
        <v>662</v>
      </c>
      <c r="C108" s="745" t="s">
        <v>115</v>
      </c>
      <c r="D108" s="746" t="s">
        <v>243</v>
      </c>
      <c r="E108" s="754" t="s">
        <v>244</v>
      </c>
      <c r="F108" s="748" t="s">
        <v>31</v>
      </c>
      <c r="G108" s="749">
        <f>'QUANT.PRAÇA CERCA'!$F$91</f>
        <v>6.28</v>
      </c>
      <c r="H108" s="750">
        <f t="shared" ref="H108:H120" si="9">L108</f>
        <v>71.36</v>
      </c>
      <c r="I108" s="751">
        <f t="shared" ref="I108:I120" si="10">G108*H108</f>
        <v>448.14080000000001</v>
      </c>
      <c r="K108" s="812">
        <v>54.08</v>
      </c>
      <c r="L108" s="736">
        <f t="shared" ref="L108:L120" si="11">ROUND(K108*(1+$I$16),2)</f>
        <v>71.36</v>
      </c>
    </row>
    <row r="109" spans="1:14" s="792" customFormat="1" ht="54" customHeight="1">
      <c r="A109" s="783"/>
      <c r="B109" s="784" t="s">
        <v>663</v>
      </c>
      <c r="C109" s="763" t="s">
        <v>115</v>
      </c>
      <c r="D109" s="785">
        <v>40231</v>
      </c>
      <c r="E109" s="786" t="s">
        <v>246</v>
      </c>
      <c r="F109" s="787" t="s">
        <v>36</v>
      </c>
      <c r="G109" s="749">
        <f>'QUANT.PRAÇA CERCA'!$F$92</f>
        <v>0.04</v>
      </c>
      <c r="H109" s="788">
        <f t="shared" si="9"/>
        <v>665.61</v>
      </c>
      <c r="I109" s="789">
        <f t="shared" si="10"/>
        <v>26.624400000000001</v>
      </c>
      <c r="J109" s="790"/>
      <c r="K109" s="812">
        <v>504.4</v>
      </c>
      <c r="L109" s="791">
        <f t="shared" si="11"/>
        <v>665.61</v>
      </c>
      <c r="M109" s="790"/>
      <c r="N109" s="790"/>
    </row>
    <row r="110" spans="1:14" s="758" customFormat="1" ht="37.5" customHeight="1">
      <c r="A110" s="737"/>
      <c r="B110" s="882" t="s">
        <v>664</v>
      </c>
      <c r="C110" s="745" t="s">
        <v>115</v>
      </c>
      <c r="D110" s="746" t="s">
        <v>248</v>
      </c>
      <c r="E110" s="754" t="s">
        <v>249</v>
      </c>
      <c r="F110" s="753" t="s">
        <v>36</v>
      </c>
      <c r="G110" s="749">
        <f>'QUANT.PRAÇA CERCA'!$F$93</f>
        <v>1.17</v>
      </c>
      <c r="H110" s="750">
        <f t="shared" si="9"/>
        <v>832.46</v>
      </c>
      <c r="I110" s="751">
        <f t="shared" si="10"/>
        <v>973.97820000000002</v>
      </c>
      <c r="K110" s="812">
        <v>630.84</v>
      </c>
      <c r="L110" s="736">
        <f t="shared" si="11"/>
        <v>832.46</v>
      </c>
    </row>
    <row r="111" spans="1:14" s="758" customFormat="1" ht="64.5" customHeight="1">
      <c r="A111" s="737"/>
      <c r="B111" s="882" t="s">
        <v>665</v>
      </c>
      <c r="C111" s="745" t="s">
        <v>115</v>
      </c>
      <c r="D111" s="793" t="s">
        <v>251</v>
      </c>
      <c r="E111" s="754" t="s">
        <v>252</v>
      </c>
      <c r="F111" s="748" t="s">
        <v>31</v>
      </c>
      <c r="G111" s="749">
        <f>'QUANT.PRAÇA CERCA'!$F$94</f>
        <v>8.36</v>
      </c>
      <c r="H111" s="750">
        <f t="shared" si="9"/>
        <v>118.96</v>
      </c>
      <c r="I111" s="751">
        <f t="shared" si="10"/>
        <v>994.50559999999984</v>
      </c>
      <c r="K111" s="812">
        <v>90.15</v>
      </c>
      <c r="L111" s="736">
        <f t="shared" si="11"/>
        <v>118.96</v>
      </c>
    </row>
    <row r="112" spans="1:14" s="758" customFormat="1" ht="37.5" customHeight="1">
      <c r="A112" s="737"/>
      <c r="B112" s="882" t="s">
        <v>666</v>
      </c>
      <c r="C112" s="745" t="s">
        <v>115</v>
      </c>
      <c r="D112" s="746" t="s">
        <v>254</v>
      </c>
      <c r="E112" s="754" t="s">
        <v>255</v>
      </c>
      <c r="F112" s="746" t="s">
        <v>256</v>
      </c>
      <c r="G112" s="749">
        <f>'QUANT.PRAÇA CERCA'!$F$95</f>
        <v>6.15</v>
      </c>
      <c r="H112" s="750">
        <f t="shared" si="9"/>
        <v>18.670000000000002</v>
      </c>
      <c r="I112" s="751">
        <f t="shared" si="10"/>
        <v>114.82050000000002</v>
      </c>
      <c r="K112" s="812">
        <v>14.15</v>
      </c>
      <c r="L112" s="736">
        <f t="shared" si="11"/>
        <v>18.670000000000002</v>
      </c>
    </row>
    <row r="113" spans="1:12" s="758" customFormat="1" ht="37.5" customHeight="1">
      <c r="A113" s="737"/>
      <c r="B113" s="882" t="s">
        <v>667</v>
      </c>
      <c r="C113" s="745" t="s">
        <v>115</v>
      </c>
      <c r="D113" s="746">
        <v>120101</v>
      </c>
      <c r="E113" s="754" t="s">
        <v>262</v>
      </c>
      <c r="F113" s="748" t="s">
        <v>31</v>
      </c>
      <c r="G113" s="749">
        <f>'QUANT.PRAÇA CERCA'!$F$96</f>
        <v>14.8</v>
      </c>
      <c r="H113" s="750">
        <f t="shared" si="9"/>
        <v>7.35</v>
      </c>
      <c r="I113" s="751">
        <f t="shared" si="10"/>
        <v>108.78</v>
      </c>
      <c r="K113" s="812">
        <v>5.57</v>
      </c>
      <c r="L113" s="736">
        <f t="shared" si="11"/>
        <v>7.35</v>
      </c>
    </row>
    <row r="114" spans="1:12" s="758" customFormat="1" ht="37.5" customHeight="1">
      <c r="A114" s="737"/>
      <c r="B114" s="882" t="s">
        <v>668</v>
      </c>
      <c r="C114" s="745" t="s">
        <v>115</v>
      </c>
      <c r="D114" s="746">
        <v>130103</v>
      </c>
      <c r="E114" s="781" t="s">
        <v>123</v>
      </c>
      <c r="F114" s="748" t="s">
        <v>31</v>
      </c>
      <c r="G114" s="749">
        <f>'QUANT.PRAÇA CERCA'!$F$97</f>
        <v>9.56</v>
      </c>
      <c r="H114" s="750">
        <f t="shared" si="9"/>
        <v>25.31</v>
      </c>
      <c r="I114" s="751">
        <f t="shared" si="10"/>
        <v>241.96360000000001</v>
      </c>
      <c r="K114" s="812">
        <v>19.18</v>
      </c>
      <c r="L114" s="736">
        <f t="shared" si="11"/>
        <v>25.31</v>
      </c>
    </row>
    <row r="115" spans="1:12" s="758" customFormat="1" ht="37.5" customHeight="1">
      <c r="A115" s="737"/>
      <c r="B115" s="882" t="s">
        <v>669</v>
      </c>
      <c r="C115" s="745" t="s">
        <v>115</v>
      </c>
      <c r="D115" s="746">
        <v>120301</v>
      </c>
      <c r="E115" s="754" t="s">
        <v>281</v>
      </c>
      <c r="F115" s="748" t="s">
        <v>31</v>
      </c>
      <c r="G115" s="749">
        <f>'QUANT.PRAÇA CERCA'!$F$98</f>
        <v>14.8</v>
      </c>
      <c r="H115" s="750">
        <f t="shared" si="9"/>
        <v>36.119999999999997</v>
      </c>
      <c r="I115" s="751">
        <f t="shared" si="10"/>
        <v>534.57600000000002</v>
      </c>
      <c r="K115" s="812">
        <v>27.37</v>
      </c>
      <c r="L115" s="736">
        <f t="shared" si="11"/>
        <v>36.119999999999997</v>
      </c>
    </row>
    <row r="116" spans="1:12" s="758" customFormat="1" ht="32.25" customHeight="1">
      <c r="A116" s="737"/>
      <c r="B116" s="882" t="s">
        <v>670</v>
      </c>
      <c r="C116" s="745" t="s">
        <v>115</v>
      </c>
      <c r="D116" s="746">
        <v>100203</v>
      </c>
      <c r="E116" s="754" t="s">
        <v>268</v>
      </c>
      <c r="F116" s="748" t="s">
        <v>31</v>
      </c>
      <c r="G116" s="749">
        <f>'QUANT.PRAÇA CERCA'!$F$99</f>
        <v>9.09</v>
      </c>
      <c r="H116" s="750">
        <f t="shared" si="9"/>
        <v>55.08</v>
      </c>
      <c r="I116" s="751">
        <f t="shared" si="10"/>
        <v>500.67719999999997</v>
      </c>
      <c r="K116" s="812">
        <v>41.74</v>
      </c>
      <c r="L116" s="736">
        <f t="shared" si="11"/>
        <v>55.08</v>
      </c>
    </row>
    <row r="117" spans="1:12" s="758" customFormat="1" ht="60.75" customHeight="1">
      <c r="A117" s="737"/>
      <c r="B117" s="882" t="s">
        <v>671</v>
      </c>
      <c r="C117" s="785" t="s">
        <v>529</v>
      </c>
      <c r="D117" s="785"/>
      <c r="E117" s="752" t="s">
        <v>672</v>
      </c>
      <c r="F117" s="748" t="s">
        <v>31</v>
      </c>
      <c r="G117" s="749">
        <f>'QUANT.PRAÇA CERCA'!$F$100</f>
        <v>8.58</v>
      </c>
      <c r="H117" s="750">
        <f t="shared" si="9"/>
        <v>142.06</v>
      </c>
      <c r="I117" s="751">
        <f t="shared" si="10"/>
        <v>1218.8748000000001</v>
      </c>
      <c r="K117" s="812">
        <f>[5]COMPOSIÇOES!F297</f>
        <v>107.65020000000001</v>
      </c>
      <c r="L117" s="736">
        <f t="shared" si="11"/>
        <v>142.06</v>
      </c>
    </row>
    <row r="118" spans="1:12" s="758" customFormat="1" ht="64.5" customHeight="1">
      <c r="A118" s="737"/>
      <c r="B118" s="882" t="s">
        <v>673</v>
      </c>
      <c r="C118" s="785" t="s">
        <v>220</v>
      </c>
      <c r="D118" s="785"/>
      <c r="E118" s="752" t="s">
        <v>674</v>
      </c>
      <c r="F118" s="748" t="s">
        <v>31</v>
      </c>
      <c r="G118" s="749">
        <f>'QUANT.PRAÇA CERCA'!$F$101</f>
        <v>8.32</v>
      </c>
      <c r="H118" s="750">
        <f t="shared" si="9"/>
        <v>135.83000000000001</v>
      </c>
      <c r="I118" s="751">
        <f t="shared" si="10"/>
        <v>1130.1056000000001</v>
      </c>
      <c r="K118" s="812">
        <f>[5]COMPOSIÇOES!F336</f>
        <v>102.929</v>
      </c>
      <c r="L118" s="736">
        <f t="shared" si="11"/>
        <v>135.83000000000001</v>
      </c>
    </row>
    <row r="119" spans="1:12" s="758" customFormat="1" ht="53.25" customHeight="1">
      <c r="A119" s="737"/>
      <c r="B119" s="882" t="s">
        <v>675</v>
      </c>
      <c r="C119" s="763" t="s">
        <v>534</v>
      </c>
      <c r="D119" s="785"/>
      <c r="E119" s="754" t="s">
        <v>439</v>
      </c>
      <c r="F119" s="748" t="s">
        <v>31</v>
      </c>
      <c r="G119" s="749">
        <f>'QUANT.PRAÇA CERCA'!$F$102</f>
        <v>3.69</v>
      </c>
      <c r="H119" s="750">
        <f t="shared" si="9"/>
        <v>1143.8699999999999</v>
      </c>
      <c r="I119" s="751">
        <f t="shared" si="10"/>
        <v>4220.8802999999998</v>
      </c>
      <c r="K119" s="812">
        <f>[5]COMPOSIÇOES!F260</f>
        <v>866.83199999999999</v>
      </c>
      <c r="L119" s="736">
        <f t="shared" si="11"/>
        <v>1143.8699999999999</v>
      </c>
    </row>
    <row r="120" spans="1:12" s="758" customFormat="1" ht="33" customHeight="1">
      <c r="A120" s="737"/>
      <c r="B120" s="882" t="s">
        <v>676</v>
      </c>
      <c r="C120" s="745" t="s">
        <v>115</v>
      </c>
      <c r="D120" s="746">
        <v>200307</v>
      </c>
      <c r="E120" s="754" t="s">
        <v>294</v>
      </c>
      <c r="F120" s="753" t="s">
        <v>36</v>
      </c>
      <c r="G120" s="749">
        <f>'QUANT.PRAÇA CERCA'!$F$103</f>
        <v>0.9</v>
      </c>
      <c r="H120" s="750">
        <f t="shared" si="9"/>
        <v>259.58</v>
      </c>
      <c r="I120" s="751">
        <f t="shared" si="10"/>
        <v>233.62199999999999</v>
      </c>
      <c r="K120" s="812">
        <v>196.71</v>
      </c>
      <c r="L120" s="736">
        <f t="shared" si="11"/>
        <v>259.58</v>
      </c>
    </row>
    <row r="121" spans="1:12" s="758" customFormat="1" ht="27.75" customHeight="1">
      <c r="A121" s="737"/>
      <c r="B121" s="731" t="s">
        <v>641</v>
      </c>
      <c r="C121" s="732"/>
      <c r="D121" s="738"/>
      <c r="E121" s="739" t="s">
        <v>314</v>
      </c>
      <c r="F121" s="738"/>
      <c r="G121" s="740"/>
      <c r="H121" s="741"/>
      <c r="I121" s="742"/>
      <c r="K121" s="813"/>
      <c r="L121" s="736"/>
    </row>
    <row r="122" spans="1:12" s="758" customFormat="1" ht="54" customHeight="1">
      <c r="A122" s="737"/>
      <c r="B122" s="882" t="s">
        <v>642</v>
      </c>
      <c r="C122" s="745" t="s">
        <v>115</v>
      </c>
      <c r="D122" s="746">
        <v>200576</v>
      </c>
      <c r="E122" s="754" t="s">
        <v>319</v>
      </c>
      <c r="F122" s="745" t="s">
        <v>44</v>
      </c>
      <c r="G122" s="749">
        <f>'QUANT.PRAÇA CERCA'!$F$105</f>
        <v>1</v>
      </c>
      <c r="H122" s="750">
        <f>L122</f>
        <v>989.85</v>
      </c>
      <c r="I122" s="751">
        <f>G122*H122</f>
        <v>989.85</v>
      </c>
      <c r="K122" s="812">
        <v>750.11</v>
      </c>
      <c r="L122" s="736">
        <f>ROUND(K122*(1+$I$16),2)</f>
        <v>989.85</v>
      </c>
    </row>
    <row r="123" spans="1:12" s="794" customFormat="1" ht="34.5" customHeight="1" thickBot="1">
      <c r="A123" s="737"/>
      <c r="B123" s="1065"/>
      <c r="C123" s="1065"/>
      <c r="D123" s="1065"/>
      <c r="E123" s="1065"/>
      <c r="F123" s="1065"/>
      <c r="G123" s="1065"/>
      <c r="H123" s="865" t="s">
        <v>320</v>
      </c>
      <c r="I123" s="866">
        <f>SUM(I23:I122)</f>
        <v>258530.45100000009</v>
      </c>
      <c r="K123" s="815"/>
      <c r="L123" s="795"/>
    </row>
    <row r="124" spans="1:12" s="797" customFormat="1" ht="18" customHeight="1">
      <c r="A124" s="796"/>
      <c r="B124" s="911" t="s">
        <v>322</v>
      </c>
      <c r="C124" s="912"/>
      <c r="D124" s="913"/>
      <c r="E124" s="913"/>
      <c r="F124" s="923" t="s">
        <v>322</v>
      </c>
      <c r="G124" s="914"/>
      <c r="H124" s="913"/>
      <c r="I124" s="915"/>
      <c r="K124" s="726"/>
      <c r="L124" s="726"/>
    </row>
    <row r="125" spans="1:12" s="797" customFormat="1">
      <c r="A125" s="796"/>
      <c r="B125" s="798" t="s">
        <v>323</v>
      </c>
      <c r="C125" s="799"/>
      <c r="D125" s="800"/>
      <c r="E125" s="800"/>
      <c r="F125" s="801" t="s">
        <v>324</v>
      </c>
      <c r="G125" s="802"/>
      <c r="H125" s="800"/>
      <c r="I125" s="803"/>
      <c r="K125" s="726"/>
      <c r="L125" s="726"/>
    </row>
    <row r="126" spans="1:12" s="797" customFormat="1">
      <c r="A126" s="796"/>
      <c r="B126" s="710" t="s">
        <v>325</v>
      </c>
      <c r="C126" s="799"/>
      <c r="D126" s="800"/>
      <c r="E126" s="800"/>
      <c r="F126" s="801" t="s">
        <v>326</v>
      </c>
      <c r="G126" s="802"/>
      <c r="H126" s="800"/>
      <c r="I126" s="803"/>
      <c r="K126" s="726"/>
      <c r="L126" s="726"/>
    </row>
    <row r="127" spans="1:12" s="797" customFormat="1">
      <c r="A127" s="796"/>
      <c r="B127" s="798" t="s">
        <v>327</v>
      </c>
      <c r="C127" s="799"/>
      <c r="D127" s="800"/>
      <c r="E127" s="800"/>
      <c r="F127" s="801" t="s">
        <v>327</v>
      </c>
      <c r="G127" s="802"/>
      <c r="H127" s="800"/>
      <c r="I127" s="803"/>
      <c r="K127" s="726"/>
      <c r="L127" s="726"/>
    </row>
    <row r="128" spans="1:12" ht="4.5" customHeight="1" thickBot="1">
      <c r="A128" s="722"/>
      <c r="B128" s="804"/>
      <c r="C128" s="805"/>
      <c r="D128" s="805"/>
      <c r="E128" s="805"/>
      <c r="F128" s="806"/>
      <c r="G128" s="807"/>
      <c r="H128" s="805"/>
      <c r="I128" s="808"/>
    </row>
    <row r="129" spans="1:11" ht="12.75" customHeight="1">
      <c r="A129" s="722"/>
      <c r="B129" s="722"/>
      <c r="C129" s="722"/>
      <c r="D129" s="722"/>
      <c r="E129" s="722"/>
      <c r="F129" s="723"/>
      <c r="G129" s="724"/>
      <c r="H129" s="722"/>
      <c r="I129" s="722"/>
    </row>
    <row r="130" spans="1:11">
      <c r="A130" s="722"/>
      <c r="B130" s="722"/>
      <c r="C130" s="722"/>
      <c r="D130" s="722"/>
      <c r="E130" s="722"/>
      <c r="F130" s="723"/>
      <c r="G130" s="724"/>
      <c r="H130" s="722"/>
      <c r="I130" s="722"/>
    </row>
    <row r="133" spans="1:11">
      <c r="I133" s="924"/>
      <c r="J133" s="924"/>
      <c r="K133" s="925"/>
    </row>
    <row r="134" spans="1:11" ht="18">
      <c r="I134" s="926"/>
      <c r="J134" s="924"/>
      <c r="K134" s="925"/>
    </row>
    <row r="135" spans="1:11">
      <c r="I135" s="924"/>
      <c r="J135" s="924"/>
      <c r="K135" s="925"/>
    </row>
    <row r="137" spans="1:11">
      <c r="I137" s="811"/>
    </row>
  </sheetData>
  <mergeCells count="12">
    <mergeCell ref="K19:L19"/>
    <mergeCell ref="B123:G123"/>
    <mergeCell ref="B3:I10"/>
    <mergeCell ref="B11:I11"/>
    <mergeCell ref="B12:I12"/>
    <mergeCell ref="B13:I13"/>
    <mergeCell ref="C14:G14"/>
    <mergeCell ref="C15:G15"/>
    <mergeCell ref="C16:G16"/>
    <mergeCell ref="B17:I17"/>
    <mergeCell ref="B18:I18"/>
    <mergeCell ref="B19:H19"/>
  </mergeCells>
  <pageMargins left="0.78749999999999998" right="0.78749999999999998" top="1.05277777777778" bottom="1.05277777777778" header="0.78749999999999998" footer="0.78749999999999998"/>
  <pageSetup paperSize="9" scale="42" firstPageNumber="0" orientation="portrait" useFirstPageNumber="1" r:id="rId1"/>
  <headerFooter>
    <oddHeader>&amp;C&amp;"Times New Roman,Normal"&amp;12&amp;A</oddHeader>
    <oddFooter>&amp;C&amp;"Times New Roman,Normal"&amp;12Página &amp;P</oddFooter>
  </headerFooter>
  <rowBreaks count="2" manualBreakCount="2">
    <brk id="48" max="9" man="1"/>
    <brk id="86" max="9" man="1"/>
  </row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2:AMJ221"/>
  <sheetViews>
    <sheetView showGridLines="0" view="pageBreakPreview" topLeftCell="A104" zoomScale="60" zoomScaleNormal="80" zoomScalePageLayoutView="80" workbookViewId="0">
      <selection activeCell="H99" sqref="H99"/>
    </sheetView>
  </sheetViews>
  <sheetFormatPr defaultColWidth="8.7109375" defaultRowHeight="15.75"/>
  <cols>
    <col min="1" max="1" width="3" style="588" customWidth="1"/>
    <col min="2" max="2" width="11.7109375" style="588" customWidth="1"/>
    <col min="3" max="3" width="12" style="588" customWidth="1"/>
    <col min="4" max="4" width="12.28515625" style="588" customWidth="1"/>
    <col min="5" max="5" width="85" style="588" customWidth="1"/>
    <col min="6" max="6" width="8.42578125" style="687" customWidth="1"/>
    <col min="7" max="7" width="12.5703125" style="716" customWidth="1"/>
    <col min="8" max="8" width="23.5703125" style="717" customWidth="1"/>
    <col min="9" max="9" width="23.5703125" style="588" customWidth="1"/>
    <col min="10" max="10" width="3.140625" style="588" customWidth="1"/>
    <col min="11" max="11" width="21" style="589" customWidth="1"/>
    <col min="12" max="12" width="18.5703125" style="589" customWidth="1"/>
    <col min="13" max="13" width="16.42578125" style="588" customWidth="1"/>
    <col min="14" max="16384" width="8.7109375" style="588"/>
  </cols>
  <sheetData>
    <row r="2" spans="2:14" ht="16.5" thickBot="1">
      <c r="B2" s="584"/>
      <c r="C2" s="584"/>
      <c r="D2" s="584"/>
      <c r="E2" s="584"/>
      <c r="F2" s="585"/>
      <c r="G2" s="586"/>
      <c r="H2" s="587"/>
      <c r="I2" s="584"/>
    </row>
    <row r="3" spans="2:14" s="590" customFormat="1" ht="18.75">
      <c r="B3" s="1088"/>
      <c r="C3" s="1089"/>
      <c r="D3" s="1089"/>
      <c r="E3" s="1089"/>
      <c r="F3" s="1089"/>
      <c r="G3" s="1089"/>
      <c r="H3" s="1089"/>
      <c r="I3" s="1090"/>
      <c r="K3" s="591"/>
      <c r="L3" s="591"/>
      <c r="M3" s="592"/>
      <c r="N3" s="592"/>
    </row>
    <row r="4" spans="2:14" s="590" customFormat="1" ht="18.75">
      <c r="B4" s="1091"/>
      <c r="C4" s="1092"/>
      <c r="D4" s="1092"/>
      <c r="E4" s="1092"/>
      <c r="F4" s="1092"/>
      <c r="G4" s="1092"/>
      <c r="H4" s="1092"/>
      <c r="I4" s="1093"/>
      <c r="K4" s="591"/>
      <c r="L4" s="591"/>
      <c r="M4" s="592"/>
      <c r="N4" s="592"/>
    </row>
    <row r="5" spans="2:14" s="590" customFormat="1" ht="18.75">
      <c r="B5" s="1091"/>
      <c r="C5" s="1092"/>
      <c r="D5" s="1092"/>
      <c r="E5" s="1092"/>
      <c r="F5" s="1092"/>
      <c r="G5" s="1092"/>
      <c r="H5" s="1092"/>
      <c r="I5" s="1093"/>
      <c r="K5" s="591"/>
      <c r="L5" s="591"/>
      <c r="M5" s="592"/>
      <c r="N5" s="592"/>
    </row>
    <row r="6" spans="2:14" s="590" customFormat="1" ht="18.75">
      <c r="B6" s="1091"/>
      <c r="C6" s="1092"/>
      <c r="D6" s="1092"/>
      <c r="E6" s="1092"/>
      <c r="F6" s="1092"/>
      <c r="G6" s="1092"/>
      <c r="H6" s="1092"/>
      <c r="I6" s="1093"/>
      <c r="K6" s="591"/>
      <c r="L6" s="591"/>
      <c r="M6" s="592"/>
      <c r="N6" s="592"/>
    </row>
    <row r="7" spans="2:14" s="590" customFormat="1" ht="18.75">
      <c r="B7" s="1091"/>
      <c r="C7" s="1092"/>
      <c r="D7" s="1092"/>
      <c r="E7" s="1092"/>
      <c r="F7" s="1092"/>
      <c r="G7" s="1092"/>
      <c r="H7" s="1092"/>
      <c r="I7" s="1093"/>
      <c r="K7" s="591"/>
      <c r="L7" s="591"/>
      <c r="M7" s="592"/>
      <c r="N7" s="592"/>
    </row>
    <row r="8" spans="2:14" s="590" customFormat="1" ht="18.75">
      <c r="B8" s="1091"/>
      <c r="C8" s="1092"/>
      <c r="D8" s="1092"/>
      <c r="E8" s="1092"/>
      <c r="F8" s="1092"/>
      <c r="G8" s="1092"/>
      <c r="H8" s="1092"/>
      <c r="I8" s="1093"/>
      <c r="K8" s="591"/>
      <c r="L8" s="591"/>
      <c r="M8" s="592"/>
      <c r="N8" s="592"/>
    </row>
    <row r="9" spans="2:14" s="590" customFormat="1" ht="18.75">
      <c r="B9" s="1091"/>
      <c r="C9" s="1092"/>
      <c r="D9" s="1092"/>
      <c r="E9" s="1092"/>
      <c r="F9" s="1092"/>
      <c r="G9" s="1092"/>
      <c r="H9" s="1092"/>
      <c r="I9" s="1093"/>
      <c r="K9" s="591"/>
      <c r="L9" s="591"/>
      <c r="M9" s="592"/>
      <c r="N9" s="592"/>
    </row>
    <row r="10" spans="2:14" s="590" customFormat="1" ht="20.25" customHeight="1">
      <c r="B10" s="1094" t="s">
        <v>0</v>
      </c>
      <c r="C10" s="1095"/>
      <c r="D10" s="1095"/>
      <c r="E10" s="1095"/>
      <c r="F10" s="1095"/>
      <c r="G10" s="1095"/>
      <c r="H10" s="1095"/>
      <c r="I10" s="1096"/>
      <c r="K10" s="591"/>
      <c r="L10" s="591"/>
      <c r="M10" s="592"/>
      <c r="N10" s="592"/>
    </row>
    <row r="11" spans="2:14" s="590" customFormat="1" ht="18.75">
      <c r="B11" s="1094"/>
      <c r="C11" s="1095"/>
      <c r="D11" s="1095"/>
      <c r="E11" s="1095"/>
      <c r="F11" s="1095"/>
      <c r="G11" s="1095"/>
      <c r="H11" s="1095"/>
      <c r="I11" s="1096"/>
      <c r="K11" s="591"/>
      <c r="L11" s="591"/>
      <c r="M11" s="592"/>
      <c r="N11" s="592"/>
    </row>
    <row r="12" spans="2:14" s="590" customFormat="1" ht="18.75">
      <c r="B12" s="1094"/>
      <c r="C12" s="1095"/>
      <c r="D12" s="1095"/>
      <c r="E12" s="1095"/>
      <c r="F12" s="1095"/>
      <c r="G12" s="1095"/>
      <c r="H12" s="1095"/>
      <c r="I12" s="1096"/>
      <c r="K12" s="591"/>
      <c r="L12" s="591"/>
      <c r="M12" s="592"/>
      <c r="N12" s="592"/>
    </row>
    <row r="13" spans="2:14" s="590" customFormat="1" ht="18.75">
      <c r="B13" s="1097"/>
      <c r="C13" s="1098"/>
      <c r="D13" s="1098"/>
      <c r="E13" s="1098"/>
      <c r="F13" s="1098"/>
      <c r="G13" s="1098"/>
      <c r="H13" s="1098"/>
      <c r="I13" s="1099"/>
      <c r="K13" s="591"/>
      <c r="L13" s="591"/>
      <c r="M13" s="592"/>
      <c r="N13" s="592"/>
    </row>
    <row r="14" spans="2:14" s="590" customFormat="1" ht="25.5" customHeight="1">
      <c r="B14" s="593" t="s">
        <v>643</v>
      </c>
      <c r="C14" s="1100" t="s">
        <v>644</v>
      </c>
      <c r="D14" s="1100"/>
      <c r="E14" s="1100"/>
      <c r="F14" s="1100"/>
      <c r="G14" s="1100"/>
      <c r="H14" s="594" t="s">
        <v>4</v>
      </c>
      <c r="I14" s="595" t="s">
        <v>645</v>
      </c>
      <c r="K14" s="591"/>
      <c r="L14" s="591"/>
      <c r="M14" s="592"/>
      <c r="N14" s="592"/>
    </row>
    <row r="15" spans="2:14" s="590" customFormat="1" ht="25.5" customHeight="1">
      <c r="B15" s="596" t="s">
        <v>6</v>
      </c>
      <c r="C15" s="1101" t="s">
        <v>646</v>
      </c>
      <c r="D15" s="1101"/>
      <c r="E15" s="1101"/>
      <c r="F15" s="1101"/>
      <c r="G15" s="1101"/>
      <c r="H15" s="594" t="s">
        <v>8</v>
      </c>
      <c r="I15" s="597">
        <v>44477</v>
      </c>
      <c r="K15" s="591"/>
      <c r="L15" s="591"/>
      <c r="M15" s="592"/>
      <c r="N15" s="592"/>
    </row>
    <row r="16" spans="2:14" s="590" customFormat="1" ht="43.5" customHeight="1">
      <c r="B16" s="593" t="s">
        <v>9</v>
      </c>
      <c r="C16" s="1102" t="s">
        <v>647</v>
      </c>
      <c r="D16" s="1102"/>
      <c r="E16" s="1102"/>
      <c r="F16" s="1102"/>
      <c r="G16" s="1102"/>
      <c r="H16" s="594" t="s">
        <v>603</v>
      </c>
      <c r="I16" s="598">
        <v>0.3196</v>
      </c>
      <c r="K16" s="591"/>
      <c r="L16" s="591"/>
      <c r="M16" s="592"/>
      <c r="N16" s="592"/>
    </row>
    <row r="17" spans="2:13">
      <c r="B17" s="1082"/>
      <c r="C17" s="1083"/>
      <c r="D17" s="1083"/>
      <c r="E17" s="1083"/>
      <c r="F17" s="1083"/>
      <c r="G17" s="1083"/>
      <c r="H17" s="1083"/>
      <c r="I17" s="1084"/>
    </row>
    <row r="18" spans="2:13" ht="39.75" customHeight="1">
      <c r="B18" s="1043" t="s">
        <v>13</v>
      </c>
      <c r="C18" s="1044"/>
      <c r="D18" s="1044"/>
      <c r="E18" s="1044"/>
      <c r="F18" s="1044"/>
      <c r="G18" s="1044"/>
      <c r="H18" s="1044"/>
      <c r="I18" s="1045"/>
    </row>
    <row r="19" spans="2:13">
      <c r="B19" s="599"/>
      <c r="C19" s="1085"/>
      <c r="D19" s="1085"/>
      <c r="E19" s="1085"/>
      <c r="F19" s="1085"/>
      <c r="G19" s="1085"/>
      <c r="H19" s="1085"/>
      <c r="I19" s="600"/>
    </row>
    <row r="20" spans="2:13" ht="39.75" customHeight="1">
      <c r="B20" s="601" t="s">
        <v>14</v>
      </c>
      <c r="C20" s="602" t="s">
        <v>15</v>
      </c>
      <c r="D20" s="602" t="s">
        <v>523</v>
      </c>
      <c r="E20" s="602" t="s">
        <v>521</v>
      </c>
      <c r="F20" s="602" t="s">
        <v>18</v>
      </c>
      <c r="G20" s="603" t="s">
        <v>19</v>
      </c>
      <c r="H20" s="927" t="s">
        <v>20</v>
      </c>
      <c r="I20" s="604" t="s">
        <v>21</v>
      </c>
      <c r="K20" s="605" t="s">
        <v>24</v>
      </c>
      <c r="L20" s="605" t="s">
        <v>25</v>
      </c>
      <c r="M20" s="606"/>
    </row>
    <row r="21" spans="2:13" s="585" customFormat="1" ht="27.75" customHeight="1">
      <c r="B21" s="601">
        <v>1</v>
      </c>
      <c r="C21" s="602"/>
      <c r="D21" s="607"/>
      <c r="E21" s="608" t="s">
        <v>23</v>
      </c>
      <c r="F21" s="607"/>
      <c r="G21" s="609"/>
      <c r="H21" s="610"/>
      <c r="I21" s="611"/>
      <c r="K21" s="605"/>
      <c r="L21" s="605"/>
      <c r="M21" s="606"/>
    </row>
    <row r="22" spans="2:13" s="585" customFormat="1" ht="27.75" customHeight="1">
      <c r="B22" s="601" t="s">
        <v>26</v>
      </c>
      <c r="C22" s="602"/>
      <c r="D22" s="607"/>
      <c r="E22" s="608" t="s">
        <v>27</v>
      </c>
      <c r="F22" s="607"/>
      <c r="G22" s="609"/>
      <c r="H22" s="610"/>
      <c r="I22" s="611"/>
      <c r="J22" s="612"/>
      <c r="K22" s="613"/>
      <c r="L22" s="605"/>
    </row>
    <row r="23" spans="2:13" s="585" customFormat="1" ht="32.25" customHeight="1">
      <c r="B23" s="614" t="s">
        <v>28</v>
      </c>
      <c r="C23" s="615" t="s">
        <v>115</v>
      </c>
      <c r="D23" s="616">
        <v>10206</v>
      </c>
      <c r="E23" s="617" t="s">
        <v>30</v>
      </c>
      <c r="F23" s="618" t="s">
        <v>31</v>
      </c>
      <c r="G23" s="619">
        <f>'[6]QUANT.PRAÇA BÍBLIA'!$F$7</f>
        <v>17.25</v>
      </c>
      <c r="H23" s="620">
        <f>L23</f>
        <v>52.67</v>
      </c>
      <c r="I23" s="621">
        <f>G23*H23</f>
        <v>908.5575</v>
      </c>
      <c r="K23" s="622">
        <v>39.909999999999997</v>
      </c>
      <c r="L23" s="622">
        <f>ROUND(K23*(1+$I$16),2)</f>
        <v>52.67</v>
      </c>
    </row>
    <row r="24" spans="2:13" s="585" customFormat="1" ht="32.25" customHeight="1">
      <c r="B24" s="614" t="s">
        <v>32</v>
      </c>
      <c r="C24" s="615" t="s">
        <v>115</v>
      </c>
      <c r="D24" s="616">
        <v>10201</v>
      </c>
      <c r="E24" s="617" t="s">
        <v>33</v>
      </c>
      <c r="F24" s="618" t="s">
        <v>31</v>
      </c>
      <c r="G24" s="619">
        <f>'[6]QUANT.PRAÇA BÍBLIA'!$F$8</f>
        <v>294.64</v>
      </c>
      <c r="H24" s="620">
        <f>L24</f>
        <v>27.38</v>
      </c>
      <c r="I24" s="621">
        <f t="shared" ref="I24:I87" si="0">G24*H24</f>
        <v>8067.243199999999</v>
      </c>
      <c r="K24" s="622">
        <v>20.75</v>
      </c>
      <c r="L24" s="622">
        <f>ROUND(K24*(1+$I$16),2)</f>
        <v>27.38</v>
      </c>
    </row>
    <row r="25" spans="2:13" s="585" customFormat="1" ht="32.25" customHeight="1">
      <c r="B25" s="614" t="s">
        <v>34</v>
      </c>
      <c r="C25" s="615" t="s">
        <v>115</v>
      </c>
      <c r="D25" s="616">
        <v>10216</v>
      </c>
      <c r="E25" s="617" t="s">
        <v>38</v>
      </c>
      <c r="F25" s="618" t="s">
        <v>39</v>
      </c>
      <c r="G25" s="619">
        <f>'[6]QUANT.PRAÇA BÍBLIA'!$F$9</f>
        <v>87.11</v>
      </c>
      <c r="H25" s="620">
        <f>L25</f>
        <v>10.53</v>
      </c>
      <c r="I25" s="621">
        <f t="shared" si="0"/>
        <v>917.26829999999995</v>
      </c>
      <c r="K25" s="622">
        <v>7.98</v>
      </c>
      <c r="L25" s="622">
        <f>ROUND(K25*(1+$I$16),2)</f>
        <v>10.53</v>
      </c>
    </row>
    <row r="26" spans="2:13" s="585" customFormat="1" ht="27.75" customHeight="1">
      <c r="B26" s="601">
        <v>2</v>
      </c>
      <c r="C26" s="607"/>
      <c r="D26" s="607"/>
      <c r="E26" s="608" t="s">
        <v>57</v>
      </c>
      <c r="F26" s="607"/>
      <c r="G26" s="609"/>
      <c r="H26" s="610"/>
      <c r="I26" s="928"/>
      <c r="K26" s="622"/>
      <c r="L26" s="622"/>
    </row>
    <row r="27" spans="2:13" s="585" customFormat="1" ht="27.75" customHeight="1">
      <c r="B27" s="601" t="s">
        <v>58</v>
      </c>
      <c r="C27" s="607"/>
      <c r="D27" s="607"/>
      <c r="E27" s="608" t="s">
        <v>59</v>
      </c>
      <c r="F27" s="607"/>
      <c r="G27" s="609"/>
      <c r="H27" s="610"/>
      <c r="I27" s="928"/>
      <c r="K27" s="622"/>
      <c r="L27" s="622"/>
    </row>
    <row r="28" spans="2:13" s="585" customFormat="1" ht="31.5" customHeight="1">
      <c r="B28" s="614" t="s">
        <v>60</v>
      </c>
      <c r="C28" s="615" t="s">
        <v>115</v>
      </c>
      <c r="D28" s="616">
        <v>20305</v>
      </c>
      <c r="E28" s="617" t="s">
        <v>61</v>
      </c>
      <c r="F28" s="618" t="s">
        <v>31</v>
      </c>
      <c r="G28" s="619">
        <f>'[6]QUANT.PRAÇA BÍBLIA'!$F$12</f>
        <v>8</v>
      </c>
      <c r="H28" s="620">
        <f>L28</f>
        <v>377.97</v>
      </c>
      <c r="I28" s="621">
        <f t="shared" si="0"/>
        <v>3023.76</v>
      </c>
      <c r="K28" s="622">
        <v>286.43</v>
      </c>
      <c r="L28" s="622">
        <f>ROUND(K28*(1+$I$16),2)</f>
        <v>377.97</v>
      </c>
    </row>
    <row r="29" spans="2:13" s="585" customFormat="1" ht="65.25" customHeight="1">
      <c r="B29" s="614" t="s">
        <v>62</v>
      </c>
      <c r="C29" s="615" t="s">
        <v>115</v>
      </c>
      <c r="D29" s="616">
        <v>20352</v>
      </c>
      <c r="E29" s="617" t="s">
        <v>63</v>
      </c>
      <c r="F29" s="615" t="s">
        <v>64</v>
      </c>
      <c r="G29" s="619">
        <f>'[6]QUANT.PRAÇA BÍBLIA'!$F$13</f>
        <v>4</v>
      </c>
      <c r="H29" s="620">
        <f>L29</f>
        <v>1038.96</v>
      </c>
      <c r="I29" s="621">
        <f t="shared" si="0"/>
        <v>4155.84</v>
      </c>
      <c r="K29" s="622">
        <v>787.33</v>
      </c>
      <c r="L29" s="622">
        <f>ROUND(K29*(1+$I$16),2)</f>
        <v>1038.96</v>
      </c>
    </row>
    <row r="30" spans="2:13" s="585" customFormat="1" ht="31.5" customHeight="1">
      <c r="B30" s="614" t="s">
        <v>65</v>
      </c>
      <c r="C30" s="615" t="s">
        <v>115</v>
      </c>
      <c r="D30" s="616">
        <v>20344</v>
      </c>
      <c r="E30" s="617" t="s">
        <v>66</v>
      </c>
      <c r="F30" s="615" t="s">
        <v>44</v>
      </c>
      <c r="G30" s="619">
        <f>'[6]QUANT.PRAÇA BÍBLIA'!$F$14</f>
        <v>1</v>
      </c>
      <c r="H30" s="620">
        <f>L30</f>
        <v>1366.67</v>
      </c>
      <c r="I30" s="621">
        <f t="shared" si="0"/>
        <v>1366.67</v>
      </c>
      <c r="K30" s="622">
        <v>1035.67</v>
      </c>
      <c r="L30" s="622">
        <f>ROUND(K30*(1+$I$16),2)</f>
        <v>1366.67</v>
      </c>
    </row>
    <row r="31" spans="2:13" s="585" customFormat="1" ht="65.25" customHeight="1">
      <c r="B31" s="614" t="s">
        <v>67</v>
      </c>
      <c r="C31" s="615" t="s">
        <v>115</v>
      </c>
      <c r="D31" s="616">
        <v>20350</v>
      </c>
      <c r="E31" s="623" t="s">
        <v>525</v>
      </c>
      <c r="F31" s="618" t="s">
        <v>39</v>
      </c>
      <c r="G31" s="619">
        <f>'[6]QUANT.PRAÇA BÍBLIA'!$F$15</f>
        <v>94.1</v>
      </c>
      <c r="H31" s="620">
        <f>L31</f>
        <v>236.82</v>
      </c>
      <c r="I31" s="621">
        <f t="shared" si="0"/>
        <v>22284.761999999999</v>
      </c>
      <c r="K31" s="622">
        <v>179.46</v>
      </c>
      <c r="L31" s="622">
        <f>ROUND(K31*(1+$I$16),2)</f>
        <v>236.82</v>
      </c>
    </row>
    <row r="32" spans="2:13" s="585" customFormat="1" ht="51" customHeight="1">
      <c r="B32" s="601" t="s">
        <v>69</v>
      </c>
      <c r="C32" s="607"/>
      <c r="D32" s="607"/>
      <c r="E32" s="608" t="s">
        <v>70</v>
      </c>
      <c r="F32" s="607"/>
      <c r="G32" s="609"/>
      <c r="H32" s="610"/>
      <c r="I32" s="928"/>
      <c r="K32" s="622"/>
      <c r="L32" s="622"/>
    </row>
    <row r="33" spans="1:14" s="625" customFormat="1" ht="54.75" customHeight="1">
      <c r="A33" s="585"/>
      <c r="B33" s="614" t="s">
        <v>71</v>
      </c>
      <c r="C33" s="615" t="s">
        <v>115</v>
      </c>
      <c r="D33" s="616">
        <v>20812</v>
      </c>
      <c r="E33" s="617" t="s">
        <v>72</v>
      </c>
      <c r="F33" s="615" t="s">
        <v>39</v>
      </c>
      <c r="G33" s="619">
        <f>'[6]QUANT.PRAÇA BÍBLIA'!$F$17</f>
        <v>6</v>
      </c>
      <c r="H33" s="624">
        <f>L33</f>
        <v>38.82</v>
      </c>
      <c r="I33" s="621">
        <f t="shared" si="0"/>
        <v>232.92000000000002</v>
      </c>
      <c r="K33" s="622">
        <v>29.42</v>
      </c>
      <c r="L33" s="622">
        <f>ROUND(K33*(1+$I$16),2)</f>
        <v>38.82</v>
      </c>
      <c r="N33" s="626"/>
    </row>
    <row r="34" spans="1:14" s="625" customFormat="1" ht="54.75" customHeight="1">
      <c r="A34" s="585"/>
      <c r="B34" s="614" t="s">
        <v>73</v>
      </c>
      <c r="C34" s="615" t="s">
        <v>115</v>
      </c>
      <c r="D34" s="616">
        <v>20713</v>
      </c>
      <c r="E34" s="617" t="s">
        <v>74</v>
      </c>
      <c r="F34" s="615" t="s">
        <v>39</v>
      </c>
      <c r="G34" s="619">
        <f>'[6]QUANT.PRAÇA BÍBLIA'!$F$18</f>
        <v>8</v>
      </c>
      <c r="H34" s="624">
        <f>L34</f>
        <v>805.52</v>
      </c>
      <c r="I34" s="621">
        <f t="shared" si="0"/>
        <v>6444.16</v>
      </c>
      <c r="K34" s="622">
        <v>610.42999999999995</v>
      </c>
      <c r="L34" s="622">
        <f>ROUND(K34*(1+$I$16),2)</f>
        <v>805.52</v>
      </c>
      <c r="N34" s="626"/>
    </row>
    <row r="35" spans="1:14" s="625" customFormat="1" ht="27.75" customHeight="1">
      <c r="B35" s="601">
        <v>3</v>
      </c>
      <c r="C35" s="607"/>
      <c r="D35" s="607"/>
      <c r="E35" s="608" t="s">
        <v>75</v>
      </c>
      <c r="F35" s="607"/>
      <c r="G35" s="609"/>
      <c r="H35" s="610"/>
      <c r="I35" s="928"/>
      <c r="K35" s="627"/>
      <c r="L35" s="627"/>
    </row>
    <row r="36" spans="1:14" s="585" customFormat="1" ht="27.75" customHeight="1">
      <c r="B36" s="601" t="s">
        <v>76</v>
      </c>
      <c r="C36" s="602"/>
      <c r="D36" s="607"/>
      <c r="E36" s="608" t="s">
        <v>77</v>
      </c>
      <c r="F36" s="607"/>
      <c r="G36" s="609"/>
      <c r="H36" s="610"/>
      <c r="I36" s="928"/>
      <c r="K36" s="622"/>
      <c r="L36" s="622"/>
    </row>
    <row r="37" spans="1:14" s="625" customFormat="1" ht="33" customHeight="1">
      <c r="A37" s="585"/>
      <c r="B37" s="614" t="s">
        <v>78</v>
      </c>
      <c r="C37" s="615" t="s">
        <v>115</v>
      </c>
      <c r="D37" s="616">
        <v>30101</v>
      </c>
      <c r="E37" s="617" t="s">
        <v>79</v>
      </c>
      <c r="F37" s="618" t="s">
        <v>36</v>
      </c>
      <c r="G37" s="619">
        <f>'[6]QUANT.PRAÇA BÍBLIA'!$F$21</f>
        <v>3.85</v>
      </c>
      <c r="H37" s="624">
        <f>L37</f>
        <v>60.25</v>
      </c>
      <c r="I37" s="621">
        <f t="shared" si="0"/>
        <v>231.96250000000001</v>
      </c>
      <c r="K37" s="622">
        <v>45.66</v>
      </c>
      <c r="L37" s="622">
        <f>ROUND(K37*(1+$I$16),2)</f>
        <v>60.25</v>
      </c>
      <c r="N37" s="626"/>
    </row>
    <row r="38" spans="1:14" s="625" customFormat="1" ht="33" customHeight="1">
      <c r="A38" s="585"/>
      <c r="B38" s="614" t="s">
        <v>80</v>
      </c>
      <c r="C38" s="615" t="s">
        <v>115</v>
      </c>
      <c r="D38" s="616">
        <v>30119</v>
      </c>
      <c r="E38" s="617" t="s">
        <v>83</v>
      </c>
      <c r="F38" s="618" t="s">
        <v>31</v>
      </c>
      <c r="G38" s="619">
        <f>'[6]QUANT.PRAÇA BÍBLIA'!$F$22</f>
        <v>13.21</v>
      </c>
      <c r="H38" s="624">
        <f>L38</f>
        <v>31.53</v>
      </c>
      <c r="I38" s="621">
        <f t="shared" si="0"/>
        <v>416.51130000000006</v>
      </c>
      <c r="K38" s="622">
        <v>23.89</v>
      </c>
      <c r="L38" s="622">
        <f>ROUND(K38*(1+$I$16),2)</f>
        <v>31.53</v>
      </c>
    </row>
    <row r="39" spans="1:14" s="625" customFormat="1" ht="33" customHeight="1">
      <c r="A39" s="585"/>
      <c r="B39" s="614" t="s">
        <v>82</v>
      </c>
      <c r="C39" s="615" t="s">
        <v>115</v>
      </c>
      <c r="D39" s="616">
        <v>30201</v>
      </c>
      <c r="E39" s="617" t="s">
        <v>87</v>
      </c>
      <c r="F39" s="618" t="s">
        <v>36</v>
      </c>
      <c r="G39" s="619">
        <f>'[6]QUANT.PRAÇA BÍBLIA'!$F$23</f>
        <v>2.2200000000000002</v>
      </c>
      <c r="H39" s="624">
        <f>L39</f>
        <v>64.900000000000006</v>
      </c>
      <c r="I39" s="621">
        <f t="shared" si="0"/>
        <v>144.07800000000003</v>
      </c>
      <c r="K39" s="622">
        <v>49.18</v>
      </c>
      <c r="L39" s="622">
        <f>ROUND(K39*(1+$I$16),2)</f>
        <v>64.900000000000006</v>
      </c>
    </row>
    <row r="40" spans="1:14" s="625" customFormat="1" ht="27.75" customHeight="1">
      <c r="B40" s="601" t="s">
        <v>84</v>
      </c>
      <c r="C40" s="607"/>
      <c r="D40" s="607"/>
      <c r="E40" s="608" t="s">
        <v>91</v>
      </c>
      <c r="F40" s="607"/>
      <c r="G40" s="609"/>
      <c r="H40" s="610"/>
      <c r="I40" s="928"/>
      <c r="K40" s="627"/>
      <c r="L40" s="627"/>
    </row>
    <row r="41" spans="1:14" s="585" customFormat="1" ht="54" customHeight="1">
      <c r="B41" s="614" t="s">
        <v>86</v>
      </c>
      <c r="C41" s="615" t="s">
        <v>115</v>
      </c>
      <c r="D41" s="616">
        <v>30304</v>
      </c>
      <c r="E41" s="628" t="s">
        <v>93</v>
      </c>
      <c r="F41" s="618" t="s">
        <v>36</v>
      </c>
      <c r="G41" s="619">
        <f>'[6]QUANT.PRAÇA BÍBLIA'!$F$25</f>
        <v>47.62</v>
      </c>
      <c r="H41" s="620">
        <f>L41</f>
        <v>64.459999999999994</v>
      </c>
      <c r="I41" s="621">
        <f t="shared" si="0"/>
        <v>3069.5851999999995</v>
      </c>
      <c r="K41" s="622">
        <v>48.85</v>
      </c>
      <c r="L41" s="622">
        <f>ROUND(K41*(1+$I$16),2)</f>
        <v>64.459999999999994</v>
      </c>
    </row>
    <row r="42" spans="1:14" s="937" customFormat="1" ht="27.75" customHeight="1">
      <c r="A42" s="929"/>
      <c r="B42" s="930">
        <v>4</v>
      </c>
      <c r="C42" s="931"/>
      <c r="D42" s="932"/>
      <c r="E42" s="933" t="s">
        <v>94</v>
      </c>
      <c r="F42" s="932"/>
      <c r="G42" s="934"/>
      <c r="H42" s="935"/>
      <c r="I42" s="936"/>
      <c r="K42" s="938"/>
      <c r="L42" s="938"/>
    </row>
    <row r="43" spans="1:14" s="937" customFormat="1" ht="37.5" customHeight="1">
      <c r="A43" s="929"/>
      <c r="B43" s="930" t="s">
        <v>95</v>
      </c>
      <c r="C43" s="931"/>
      <c r="D43" s="932"/>
      <c r="E43" s="933" t="s">
        <v>96</v>
      </c>
      <c r="F43" s="932"/>
      <c r="G43" s="934"/>
      <c r="H43" s="935"/>
      <c r="I43" s="936"/>
      <c r="K43" s="938"/>
      <c r="L43" s="938"/>
    </row>
    <row r="44" spans="1:14" s="929" customFormat="1" ht="54" customHeight="1">
      <c r="B44" s="939" t="s">
        <v>97</v>
      </c>
      <c r="C44" s="940" t="s">
        <v>115</v>
      </c>
      <c r="D44" s="629">
        <v>50601</v>
      </c>
      <c r="E44" s="941" t="s">
        <v>98</v>
      </c>
      <c r="F44" s="942" t="s">
        <v>31</v>
      </c>
      <c r="G44" s="943">
        <f>'[6]QUANT.PRAÇA BÍBLIA'!$F$28</f>
        <v>13.45</v>
      </c>
      <c r="H44" s="944">
        <f t="shared" ref="H44:H48" si="1">L44</f>
        <v>71.36</v>
      </c>
      <c r="I44" s="621">
        <f t="shared" si="0"/>
        <v>959.79199999999992</v>
      </c>
      <c r="K44" s="938">
        <v>54.08</v>
      </c>
      <c r="L44" s="938">
        <f t="shared" ref="L44:L48" si="2">ROUND(K44*(1+$I$16),2)</f>
        <v>71.36</v>
      </c>
    </row>
    <row r="45" spans="1:14" s="937" customFormat="1" ht="27.75" customHeight="1">
      <c r="A45" s="929"/>
      <c r="B45" s="930">
        <v>5</v>
      </c>
      <c r="C45" s="931"/>
      <c r="D45" s="932"/>
      <c r="E45" s="933" t="s">
        <v>99</v>
      </c>
      <c r="F45" s="932"/>
      <c r="G45" s="934"/>
      <c r="H45" s="935"/>
      <c r="I45" s="936"/>
      <c r="K45" s="938"/>
      <c r="L45" s="938"/>
    </row>
    <row r="46" spans="1:14" s="937" customFormat="1" ht="27.75" customHeight="1">
      <c r="A46" s="929"/>
      <c r="B46" s="930" t="s">
        <v>100</v>
      </c>
      <c r="C46" s="931"/>
      <c r="D46" s="932"/>
      <c r="E46" s="933" t="s">
        <v>101</v>
      </c>
      <c r="F46" s="932"/>
      <c r="G46" s="934"/>
      <c r="H46" s="935"/>
      <c r="I46" s="936"/>
      <c r="K46" s="938"/>
      <c r="L46" s="938"/>
    </row>
    <row r="47" spans="1:14" s="929" customFormat="1" ht="36.75" customHeight="1">
      <c r="B47" s="945" t="s">
        <v>102</v>
      </c>
      <c r="C47" s="940" t="s">
        <v>115</v>
      </c>
      <c r="D47" s="946">
        <v>120101</v>
      </c>
      <c r="E47" s="941" t="s">
        <v>103</v>
      </c>
      <c r="F47" s="942" t="s">
        <v>31</v>
      </c>
      <c r="G47" s="943">
        <f>'[6]QUANT.PRAÇA BÍBLIA'!$F$31</f>
        <v>26.89</v>
      </c>
      <c r="H47" s="944">
        <f t="shared" si="1"/>
        <v>7.35</v>
      </c>
      <c r="I47" s="621">
        <f t="shared" si="0"/>
        <v>197.64150000000001</v>
      </c>
      <c r="K47" s="938">
        <v>5.57</v>
      </c>
      <c r="L47" s="938">
        <f t="shared" si="2"/>
        <v>7.35</v>
      </c>
    </row>
    <row r="48" spans="1:14" s="929" customFormat="1" ht="36.75" customHeight="1">
      <c r="B48" s="945" t="s">
        <v>104</v>
      </c>
      <c r="C48" s="940" t="s">
        <v>115</v>
      </c>
      <c r="D48" s="946">
        <v>120301</v>
      </c>
      <c r="E48" s="941" t="s">
        <v>105</v>
      </c>
      <c r="F48" s="942" t="s">
        <v>31</v>
      </c>
      <c r="G48" s="943">
        <f>'[6]QUANT.PRAÇA BÍBLIA'!$F$32</f>
        <v>26.89</v>
      </c>
      <c r="H48" s="944">
        <f t="shared" si="1"/>
        <v>36.119999999999997</v>
      </c>
      <c r="I48" s="621">
        <f t="shared" si="0"/>
        <v>971.26679999999999</v>
      </c>
      <c r="K48" s="938">
        <v>27.37</v>
      </c>
      <c r="L48" s="938">
        <f t="shared" si="2"/>
        <v>36.119999999999997</v>
      </c>
    </row>
    <row r="49" spans="1:14" s="625" customFormat="1" ht="27.75" customHeight="1">
      <c r="A49" s="585"/>
      <c r="B49" s="630" t="s">
        <v>106</v>
      </c>
      <c r="C49" s="631"/>
      <c r="D49" s="632"/>
      <c r="E49" s="633" t="s">
        <v>526</v>
      </c>
      <c r="F49" s="632"/>
      <c r="G49" s="634"/>
      <c r="H49" s="635"/>
      <c r="I49" s="947"/>
      <c r="K49" s="622"/>
      <c r="L49" s="622"/>
    </row>
    <row r="50" spans="1:14" s="937" customFormat="1" ht="54" customHeight="1">
      <c r="A50" s="929"/>
      <c r="B50" s="945" t="s">
        <v>108</v>
      </c>
      <c r="C50" s="948" t="s">
        <v>527</v>
      </c>
      <c r="D50" s="949"/>
      <c r="E50" s="950" t="s">
        <v>732</v>
      </c>
      <c r="F50" s="942" t="s">
        <v>31</v>
      </c>
      <c r="G50" s="943">
        <f>'[6]QUANT.PRAÇA BÍBLIA'!$F$34</f>
        <v>35.299999999999997</v>
      </c>
      <c r="H50" s="951">
        <f t="shared" ref="H50" si="3">L50</f>
        <v>147.30000000000001</v>
      </c>
      <c r="I50" s="621">
        <f t="shared" si="0"/>
        <v>5199.6899999999996</v>
      </c>
      <c r="K50" s="938">
        <f>[7]COMPOSIÇOES!F292</f>
        <v>111.62820000000002</v>
      </c>
      <c r="L50" s="938">
        <f t="shared" ref="L50" si="4">ROUND(K50*(1+$I$16),2)</f>
        <v>147.30000000000001</v>
      </c>
    </row>
    <row r="51" spans="1:14" s="585" customFormat="1" ht="27.75" customHeight="1">
      <c r="B51" s="601">
        <v>6</v>
      </c>
      <c r="C51" s="607"/>
      <c r="D51" s="607"/>
      <c r="E51" s="608" t="s">
        <v>111</v>
      </c>
      <c r="F51" s="607"/>
      <c r="G51" s="609"/>
      <c r="H51" s="610"/>
      <c r="I51" s="928"/>
      <c r="K51" s="622"/>
      <c r="L51" s="622"/>
    </row>
    <row r="52" spans="1:14" s="585" customFormat="1" ht="38.25" customHeight="1">
      <c r="B52" s="601" t="s">
        <v>112</v>
      </c>
      <c r="C52" s="607"/>
      <c r="D52" s="607"/>
      <c r="E52" s="608" t="s">
        <v>113</v>
      </c>
      <c r="F52" s="607"/>
      <c r="G52" s="609"/>
      <c r="H52" s="610"/>
      <c r="I52" s="928"/>
      <c r="K52" s="622"/>
      <c r="L52" s="622"/>
    </row>
    <row r="53" spans="1:14" s="625" customFormat="1" ht="32.25" customHeight="1">
      <c r="A53" s="585"/>
      <c r="B53" s="614" t="s">
        <v>114</v>
      </c>
      <c r="C53" s="615" t="s">
        <v>115</v>
      </c>
      <c r="D53" s="616">
        <v>100203</v>
      </c>
      <c r="E53" s="617" t="s">
        <v>116</v>
      </c>
      <c r="F53" s="618" t="s">
        <v>31</v>
      </c>
      <c r="G53" s="619">
        <f>'[6]QUANT.PRAÇA BÍBLIA'!$F$37</f>
        <v>17.75</v>
      </c>
      <c r="H53" s="624">
        <f>L53</f>
        <v>55.08</v>
      </c>
      <c r="I53" s="621">
        <f t="shared" si="0"/>
        <v>977.67</v>
      </c>
      <c r="K53" s="622">
        <v>41.74</v>
      </c>
      <c r="L53" s="622">
        <f>ROUND(K53*(1+$I$16),2)</f>
        <v>55.08</v>
      </c>
      <c r="N53" s="626"/>
    </row>
    <row r="54" spans="1:14" s="625" customFormat="1" ht="28.5" customHeight="1">
      <c r="B54" s="601">
        <v>7</v>
      </c>
      <c r="C54" s="607"/>
      <c r="D54" s="607"/>
      <c r="E54" s="608" t="s">
        <v>117</v>
      </c>
      <c r="F54" s="607"/>
      <c r="G54" s="609"/>
      <c r="H54" s="610"/>
      <c r="I54" s="928"/>
      <c r="K54" s="627"/>
      <c r="L54" s="627"/>
    </row>
    <row r="55" spans="1:14" s="625" customFormat="1" ht="28.5" customHeight="1">
      <c r="B55" s="601" t="s">
        <v>118</v>
      </c>
      <c r="C55" s="607"/>
      <c r="D55" s="607"/>
      <c r="E55" s="608" t="s">
        <v>119</v>
      </c>
      <c r="F55" s="607"/>
      <c r="G55" s="609"/>
      <c r="H55" s="610"/>
      <c r="I55" s="928"/>
      <c r="K55" s="627"/>
      <c r="L55" s="627"/>
    </row>
    <row r="56" spans="1:14" s="585" customFormat="1" ht="32.25" customHeight="1">
      <c r="B56" s="614" t="s">
        <v>120</v>
      </c>
      <c r="C56" s="636" t="s">
        <v>125</v>
      </c>
      <c r="D56" s="615">
        <v>97087</v>
      </c>
      <c r="E56" s="617" t="s">
        <v>126</v>
      </c>
      <c r="F56" s="618" t="s">
        <v>31</v>
      </c>
      <c r="G56" s="619">
        <f>'[6]QUANT.PRAÇA BÍBLIA'!$F$40</f>
        <v>170.42</v>
      </c>
      <c r="H56" s="624">
        <f t="shared" ref="H56:H64" si="5">L56</f>
        <v>2.61</v>
      </c>
      <c r="I56" s="621">
        <f t="shared" si="0"/>
        <v>444.79619999999994</v>
      </c>
      <c r="K56" s="622">
        <v>1.98</v>
      </c>
      <c r="L56" s="622">
        <f>ROUND(K56*(1+$I$16),2)</f>
        <v>2.61</v>
      </c>
    </row>
    <row r="57" spans="1:14" s="585" customFormat="1" ht="37.5" customHeight="1">
      <c r="B57" s="614" t="s">
        <v>122</v>
      </c>
      <c r="C57" s="636" t="s">
        <v>128</v>
      </c>
      <c r="D57" s="720">
        <v>3637</v>
      </c>
      <c r="E57" s="638" t="s">
        <v>129</v>
      </c>
      <c r="F57" s="618" t="s">
        <v>31</v>
      </c>
      <c r="G57" s="619">
        <f>'[6]QUANT.PRAÇA BÍBLIA'!$F$41</f>
        <v>170.42</v>
      </c>
      <c r="H57" s="624">
        <f t="shared" si="5"/>
        <v>49.43</v>
      </c>
      <c r="I57" s="621">
        <f t="shared" si="0"/>
        <v>8423.8606</v>
      </c>
      <c r="K57" s="622">
        <v>37.46</v>
      </c>
      <c r="L57" s="622">
        <f t="shared" ref="L57:L64" si="6">ROUND(K57*(1+$I$16),2)</f>
        <v>49.43</v>
      </c>
    </row>
    <row r="58" spans="1:14" s="585" customFormat="1" ht="33" customHeight="1">
      <c r="B58" s="614" t="s">
        <v>124</v>
      </c>
      <c r="C58" s="615" t="s">
        <v>115</v>
      </c>
      <c r="D58" s="639">
        <v>130112</v>
      </c>
      <c r="E58" s="638" t="s">
        <v>121</v>
      </c>
      <c r="F58" s="618" t="s">
        <v>31</v>
      </c>
      <c r="G58" s="619">
        <f>'[6]QUANT.PRAÇA BÍBLIA'!$F$42</f>
        <v>170.42</v>
      </c>
      <c r="H58" s="624">
        <f t="shared" si="5"/>
        <v>51.53</v>
      </c>
      <c r="I58" s="621">
        <f t="shared" si="0"/>
        <v>8781.7425999999996</v>
      </c>
      <c r="K58" s="622">
        <v>39.049999999999997</v>
      </c>
      <c r="L58" s="622">
        <f t="shared" si="6"/>
        <v>51.53</v>
      </c>
    </row>
    <row r="59" spans="1:14" s="585" customFormat="1" ht="37.5" customHeight="1">
      <c r="B59" s="614" t="s">
        <v>127</v>
      </c>
      <c r="C59" s="640" t="s">
        <v>115</v>
      </c>
      <c r="D59" s="641">
        <v>130103</v>
      </c>
      <c r="E59" s="642" t="s">
        <v>123</v>
      </c>
      <c r="F59" s="643" t="s">
        <v>31</v>
      </c>
      <c r="G59" s="619">
        <f>'[6]QUANT.PRAÇA BÍBLIA'!$F$43</f>
        <v>100.14</v>
      </c>
      <c r="H59" s="644">
        <f t="shared" si="5"/>
        <v>25.31</v>
      </c>
      <c r="I59" s="621">
        <f t="shared" si="0"/>
        <v>2534.5434</v>
      </c>
      <c r="K59" s="622">
        <v>19.18</v>
      </c>
      <c r="L59" s="622">
        <f t="shared" si="6"/>
        <v>25.31</v>
      </c>
    </row>
    <row r="60" spans="1:14" s="675" customFormat="1" ht="29.25" customHeight="1">
      <c r="A60" s="645"/>
      <c r="B60" s="658" t="s">
        <v>130</v>
      </c>
      <c r="C60" s="659"/>
      <c r="D60" s="660"/>
      <c r="E60" s="661" t="s">
        <v>107</v>
      </c>
      <c r="F60" s="660"/>
      <c r="G60" s="662"/>
      <c r="H60" s="663"/>
      <c r="I60" s="664"/>
      <c r="J60" s="665"/>
      <c r="K60" s="686"/>
      <c r="L60" s="666"/>
      <c r="M60" s="667"/>
    </row>
    <row r="61" spans="1:14" s="645" customFormat="1" ht="53.25" customHeight="1">
      <c r="B61" s="614" t="s">
        <v>131</v>
      </c>
      <c r="C61" s="646" t="s">
        <v>136</v>
      </c>
      <c r="D61" s="647"/>
      <c r="E61" s="638" t="s">
        <v>137</v>
      </c>
      <c r="F61" s="648" t="s">
        <v>31</v>
      </c>
      <c r="G61" s="649">
        <f>'[6]QUANT.PRAÇA BÍBLIA'!$F$44</f>
        <v>42.91</v>
      </c>
      <c r="H61" s="644">
        <f t="shared" si="5"/>
        <v>152.82</v>
      </c>
      <c r="I61" s="621">
        <f t="shared" si="0"/>
        <v>6557.5061999999989</v>
      </c>
      <c r="K61" s="622">
        <f>[7]COMPOSIÇOES!F37</f>
        <v>115.81020000000001</v>
      </c>
      <c r="L61" s="622">
        <f t="shared" si="6"/>
        <v>152.82</v>
      </c>
    </row>
    <row r="62" spans="1:14" s="650" customFormat="1" ht="67.5" customHeight="1">
      <c r="B62" s="614" t="s">
        <v>133</v>
      </c>
      <c r="C62" s="640" t="s">
        <v>529</v>
      </c>
      <c r="D62" s="651"/>
      <c r="E62" s="652" t="s">
        <v>140</v>
      </c>
      <c r="F62" s="643" t="s">
        <v>31</v>
      </c>
      <c r="G62" s="619">
        <f>'[6]QUANT.PRAÇA BÍBLIA'!$F$45</f>
        <v>93.92</v>
      </c>
      <c r="H62" s="653">
        <f t="shared" si="5"/>
        <v>144.27000000000001</v>
      </c>
      <c r="I62" s="621">
        <f t="shared" si="0"/>
        <v>13549.838400000001</v>
      </c>
      <c r="K62" s="622">
        <f>[7]COMPOSIÇOES!F75</f>
        <v>109.32883000000001</v>
      </c>
      <c r="L62" s="622">
        <f t="shared" si="6"/>
        <v>144.27000000000001</v>
      </c>
    </row>
    <row r="63" spans="1:14" s="625" customFormat="1" ht="67.5" customHeight="1">
      <c r="B63" s="614" t="s">
        <v>135</v>
      </c>
      <c r="C63" s="640" t="s">
        <v>530</v>
      </c>
      <c r="D63" s="654"/>
      <c r="E63" s="617" t="s">
        <v>143</v>
      </c>
      <c r="F63" s="618" t="s">
        <v>31</v>
      </c>
      <c r="G63" s="619">
        <f>'[6]QUANT.PRAÇA BÍBLIA'!$F$46</f>
        <v>43.62</v>
      </c>
      <c r="H63" s="620">
        <f t="shared" si="5"/>
        <v>144.27000000000001</v>
      </c>
      <c r="I63" s="621">
        <f t="shared" si="0"/>
        <v>6293.0573999999997</v>
      </c>
      <c r="K63" s="622">
        <f>[7]COMPOSIÇOES!F112</f>
        <v>109.32883000000001</v>
      </c>
      <c r="L63" s="622">
        <f t="shared" si="6"/>
        <v>144.27000000000001</v>
      </c>
    </row>
    <row r="64" spans="1:14" s="655" customFormat="1" ht="33" customHeight="1">
      <c r="B64" s="614" t="s">
        <v>138</v>
      </c>
      <c r="C64" s="656" t="s">
        <v>125</v>
      </c>
      <c r="D64" s="721" t="s">
        <v>132</v>
      </c>
      <c r="E64" s="638" t="s">
        <v>531</v>
      </c>
      <c r="F64" s="657" t="s">
        <v>31</v>
      </c>
      <c r="G64" s="649">
        <v>12.22</v>
      </c>
      <c r="H64" s="620">
        <f t="shared" si="5"/>
        <v>258.02999999999997</v>
      </c>
      <c r="I64" s="621">
        <f t="shared" si="0"/>
        <v>3153.1266000000001</v>
      </c>
      <c r="K64" s="622">
        <v>195.54</v>
      </c>
      <c r="L64" s="622">
        <f t="shared" si="6"/>
        <v>258.02999999999997</v>
      </c>
    </row>
    <row r="65" spans="1:13" s="585" customFormat="1" ht="27.75" customHeight="1">
      <c r="B65" s="601" t="s">
        <v>147</v>
      </c>
      <c r="C65" s="607"/>
      <c r="D65" s="607"/>
      <c r="E65" s="608" t="s">
        <v>148</v>
      </c>
      <c r="F65" s="607"/>
      <c r="G65" s="609"/>
      <c r="H65" s="610"/>
      <c r="I65" s="928"/>
      <c r="K65" s="622"/>
      <c r="L65" s="622"/>
    </row>
    <row r="66" spans="1:13" s="585" customFormat="1" ht="33" customHeight="1">
      <c r="B66" s="614" t="s">
        <v>149</v>
      </c>
      <c r="C66" s="615" t="s">
        <v>115</v>
      </c>
      <c r="D66" s="616">
        <v>130317</v>
      </c>
      <c r="E66" s="617" t="s">
        <v>153</v>
      </c>
      <c r="F66" s="618" t="s">
        <v>151</v>
      </c>
      <c r="G66" s="619">
        <f>'[6]QUANT.PRAÇA BÍBLIA'!$F$49</f>
        <v>63.22</v>
      </c>
      <c r="H66" s="620">
        <f>L66</f>
        <v>91.55</v>
      </c>
      <c r="I66" s="621">
        <f t="shared" si="0"/>
        <v>5787.7910000000002</v>
      </c>
      <c r="K66" s="622">
        <v>69.38</v>
      </c>
      <c r="L66" s="622">
        <f>ROUND(K66*(1+$I$16),2)</f>
        <v>91.55</v>
      </c>
    </row>
    <row r="67" spans="1:13" s="585" customFormat="1" ht="33" customHeight="1">
      <c r="B67" s="614" t="s">
        <v>152</v>
      </c>
      <c r="C67" s="615" t="s">
        <v>128</v>
      </c>
      <c r="D67" s="615">
        <v>12246</v>
      </c>
      <c r="E67" s="617" t="s">
        <v>649</v>
      </c>
      <c r="F67" s="618" t="s">
        <v>31</v>
      </c>
      <c r="G67" s="619">
        <f>'[6]QUANT.PRAÇA BÍBLIA'!$F$50</f>
        <v>2.84</v>
      </c>
      <c r="H67" s="620">
        <f>L67</f>
        <v>94.79</v>
      </c>
      <c r="I67" s="621">
        <f t="shared" si="0"/>
        <v>269.20359999999999</v>
      </c>
      <c r="K67" s="622">
        <v>71.83</v>
      </c>
      <c r="L67" s="622">
        <f>ROUND(K67*(1+$I$16),2)</f>
        <v>94.79</v>
      </c>
    </row>
    <row r="68" spans="1:13" s="585" customFormat="1" ht="33" customHeight="1">
      <c r="B68" s="614" t="s">
        <v>154</v>
      </c>
      <c r="C68" s="615" t="s">
        <v>115</v>
      </c>
      <c r="D68" s="616">
        <v>130308</v>
      </c>
      <c r="E68" s="617" t="s">
        <v>533</v>
      </c>
      <c r="F68" s="618" t="s">
        <v>151</v>
      </c>
      <c r="G68" s="619">
        <f>'[6]QUANT.PRAÇA BÍBLIA'!$F$51</f>
        <v>75.47</v>
      </c>
      <c r="H68" s="620">
        <f>L68</f>
        <v>52.41</v>
      </c>
      <c r="I68" s="621">
        <f t="shared" si="0"/>
        <v>3955.3826999999997</v>
      </c>
      <c r="K68" s="622">
        <v>39.72</v>
      </c>
      <c r="L68" s="622">
        <f>ROUND(K68*(1+$I$16),2)</f>
        <v>52.41</v>
      </c>
    </row>
    <row r="69" spans="1:13" s="625" customFormat="1" ht="27.75" customHeight="1">
      <c r="A69" s="585"/>
      <c r="B69" s="601">
        <v>8</v>
      </c>
      <c r="C69" s="602"/>
      <c r="D69" s="607"/>
      <c r="E69" s="608" t="s">
        <v>156</v>
      </c>
      <c r="F69" s="607"/>
      <c r="G69" s="609"/>
      <c r="H69" s="610"/>
      <c r="I69" s="928"/>
      <c r="K69" s="627"/>
      <c r="L69" s="627"/>
    </row>
    <row r="70" spans="1:13" s="585" customFormat="1" ht="27.75" customHeight="1">
      <c r="B70" s="601" t="s">
        <v>157</v>
      </c>
      <c r="C70" s="602"/>
      <c r="D70" s="607"/>
      <c r="E70" s="608" t="s">
        <v>158</v>
      </c>
      <c r="F70" s="607"/>
      <c r="G70" s="609"/>
      <c r="H70" s="610"/>
      <c r="I70" s="928"/>
      <c r="K70" s="622"/>
      <c r="L70" s="622"/>
    </row>
    <row r="71" spans="1:13" s="585" customFormat="1" ht="54.75" customHeight="1">
      <c r="B71" s="614" t="s">
        <v>159</v>
      </c>
      <c r="C71" s="615" t="s">
        <v>115</v>
      </c>
      <c r="D71" s="616">
        <v>150614</v>
      </c>
      <c r="E71" s="617" t="s">
        <v>160</v>
      </c>
      <c r="F71" s="615" t="s">
        <v>44</v>
      </c>
      <c r="G71" s="619">
        <f>'[6]QUANT.PRAÇA BÍBLIA'!$F$54</f>
        <v>3</v>
      </c>
      <c r="H71" s="624">
        <f>L71</f>
        <v>157.96</v>
      </c>
      <c r="I71" s="621">
        <f t="shared" si="0"/>
        <v>473.88</v>
      </c>
      <c r="K71" s="622">
        <v>119.7</v>
      </c>
      <c r="L71" s="622">
        <f>ROUND(K71*(1+$I$16),2)</f>
        <v>157.96</v>
      </c>
    </row>
    <row r="72" spans="1:13" s="585" customFormat="1" ht="33" customHeight="1">
      <c r="B72" s="614" t="s">
        <v>161</v>
      </c>
      <c r="C72" s="615" t="s">
        <v>115</v>
      </c>
      <c r="D72" s="616">
        <v>150628</v>
      </c>
      <c r="E72" s="617" t="s">
        <v>162</v>
      </c>
      <c r="F72" s="615" t="s">
        <v>44</v>
      </c>
      <c r="G72" s="619">
        <f>'[6]QUANT.PRAÇA BÍBLIA'!$F$55</f>
        <v>33</v>
      </c>
      <c r="H72" s="624">
        <f>L72</f>
        <v>10.08</v>
      </c>
      <c r="I72" s="621">
        <f t="shared" si="0"/>
        <v>332.64</v>
      </c>
      <c r="K72" s="622">
        <v>7.64</v>
      </c>
      <c r="L72" s="622">
        <f>ROUND(K72*(1+$I$16),2)</f>
        <v>10.08</v>
      </c>
    </row>
    <row r="73" spans="1:13" s="585" customFormat="1" ht="29.25" customHeight="1">
      <c r="B73" s="601" t="s">
        <v>163</v>
      </c>
      <c r="C73" s="602"/>
      <c r="D73" s="607"/>
      <c r="E73" s="608" t="s">
        <v>164</v>
      </c>
      <c r="F73" s="607"/>
      <c r="G73" s="609"/>
      <c r="H73" s="610"/>
      <c r="I73" s="928"/>
      <c r="K73" s="622"/>
      <c r="L73" s="622"/>
    </row>
    <row r="74" spans="1:13" s="585" customFormat="1" ht="33" customHeight="1">
      <c r="B74" s="614" t="s">
        <v>165</v>
      </c>
      <c r="C74" s="615" t="s">
        <v>115</v>
      </c>
      <c r="D74" s="616">
        <v>151133</v>
      </c>
      <c r="E74" s="617" t="s">
        <v>166</v>
      </c>
      <c r="F74" s="618" t="s">
        <v>39</v>
      </c>
      <c r="G74" s="619">
        <f>'[6]QUANT.PRAÇA BÍBLIA'!$F$57</f>
        <v>50</v>
      </c>
      <c r="H74" s="624">
        <f>L74</f>
        <v>13.47</v>
      </c>
      <c r="I74" s="621">
        <f t="shared" si="0"/>
        <v>673.5</v>
      </c>
      <c r="K74" s="622">
        <v>10.210000000000001</v>
      </c>
      <c r="L74" s="622">
        <f t="shared" ref="L74" si="7">ROUND(K74*(1+$I$16),2)</f>
        <v>13.47</v>
      </c>
    </row>
    <row r="75" spans="1:13" s="585" customFormat="1" ht="37.5" customHeight="1">
      <c r="B75" s="614" t="s">
        <v>167</v>
      </c>
      <c r="C75" s="615" t="s">
        <v>125</v>
      </c>
      <c r="D75" s="615">
        <v>91850</v>
      </c>
      <c r="E75" s="617" t="s">
        <v>168</v>
      </c>
      <c r="F75" s="618" t="s">
        <v>39</v>
      </c>
      <c r="G75" s="619">
        <f>'[6]QUANT.PRAÇA BÍBLIA'!$F$58</f>
        <v>20</v>
      </c>
      <c r="H75" s="624">
        <f>L75</f>
        <v>12.63</v>
      </c>
      <c r="I75" s="621">
        <f t="shared" si="0"/>
        <v>252.60000000000002</v>
      </c>
      <c r="K75" s="622">
        <v>9.57</v>
      </c>
      <c r="L75" s="622">
        <f>ROUND(K75*(1+$I$16),2)</f>
        <v>12.63</v>
      </c>
    </row>
    <row r="76" spans="1:13" s="645" customFormat="1" ht="27.75" customHeight="1">
      <c r="B76" s="658" t="s">
        <v>169</v>
      </c>
      <c r="C76" s="659"/>
      <c r="D76" s="660"/>
      <c r="E76" s="661" t="s">
        <v>170</v>
      </c>
      <c r="F76" s="660"/>
      <c r="G76" s="662"/>
      <c r="H76" s="663"/>
      <c r="I76" s="664"/>
      <c r="J76" s="665"/>
      <c r="K76" s="666"/>
      <c r="L76" s="666"/>
      <c r="M76" s="667"/>
    </row>
    <row r="77" spans="1:13" s="645" customFormat="1" ht="38.25" customHeight="1">
      <c r="B77" s="668" t="s">
        <v>171</v>
      </c>
      <c r="C77" s="615" t="s">
        <v>115</v>
      </c>
      <c r="D77" s="629">
        <v>151301</v>
      </c>
      <c r="E77" s="669" t="s">
        <v>172</v>
      </c>
      <c r="F77" s="639" t="s">
        <v>44</v>
      </c>
      <c r="G77" s="670">
        <f>'[6]QUANT.PRAÇA BÍBLIA'!$F$60</f>
        <v>2</v>
      </c>
      <c r="H77" s="671">
        <f>L77</f>
        <v>25.07</v>
      </c>
      <c r="I77" s="621">
        <f t="shared" si="0"/>
        <v>50.14</v>
      </c>
      <c r="J77" s="665"/>
      <c r="K77" s="666">
        <v>19</v>
      </c>
      <c r="L77" s="666">
        <f>ROUND(K77*(1+$I$16),2)</f>
        <v>25.07</v>
      </c>
      <c r="M77" s="667"/>
    </row>
    <row r="78" spans="1:13" s="645" customFormat="1" ht="38.25" customHeight="1">
      <c r="B78" s="668" t="s">
        <v>173</v>
      </c>
      <c r="C78" s="615" t="s">
        <v>115</v>
      </c>
      <c r="D78" s="629">
        <v>151302</v>
      </c>
      <c r="E78" s="669" t="s">
        <v>174</v>
      </c>
      <c r="F78" s="639" t="s">
        <v>44</v>
      </c>
      <c r="G78" s="670">
        <f>'[6]QUANT.PRAÇA BÍBLIA'!$F$61</f>
        <v>2</v>
      </c>
      <c r="H78" s="671">
        <f>L78</f>
        <v>25.07</v>
      </c>
      <c r="I78" s="621">
        <f t="shared" si="0"/>
        <v>50.14</v>
      </c>
      <c r="J78" s="665"/>
      <c r="K78" s="666">
        <v>19</v>
      </c>
      <c r="L78" s="666">
        <f>ROUND(K78*(1+$I$16),2)</f>
        <v>25.07</v>
      </c>
      <c r="M78" s="667"/>
    </row>
    <row r="79" spans="1:13" s="585" customFormat="1" ht="27.75" customHeight="1">
      <c r="B79" s="601" t="s">
        <v>175</v>
      </c>
      <c r="C79" s="602"/>
      <c r="D79" s="607"/>
      <c r="E79" s="608" t="s">
        <v>176</v>
      </c>
      <c r="F79" s="607"/>
      <c r="G79" s="609"/>
      <c r="H79" s="610"/>
      <c r="I79" s="664"/>
      <c r="K79" s="622"/>
      <c r="L79" s="622"/>
    </row>
    <row r="80" spans="1:13" s="585" customFormat="1" ht="32.25" customHeight="1">
      <c r="B80" s="614" t="s">
        <v>177</v>
      </c>
      <c r="C80" s="615" t="s">
        <v>115</v>
      </c>
      <c r="D80" s="616">
        <v>151402</v>
      </c>
      <c r="E80" s="617" t="s">
        <v>178</v>
      </c>
      <c r="F80" s="618" t="s">
        <v>39</v>
      </c>
      <c r="G80" s="619">
        <f>'[6]QUANT.PRAÇA BÍBLIA'!$F$63</f>
        <v>59.67</v>
      </c>
      <c r="H80" s="624">
        <f>L80</f>
        <v>8.8000000000000007</v>
      </c>
      <c r="I80" s="621">
        <f t="shared" si="0"/>
        <v>525.096</v>
      </c>
      <c r="K80" s="622">
        <v>6.67</v>
      </c>
      <c r="L80" s="622">
        <f>ROUND(K80*(1+$I$16),2)</f>
        <v>8.8000000000000007</v>
      </c>
    </row>
    <row r="81" spans="1:15" s="585" customFormat="1" ht="38.25" customHeight="1">
      <c r="B81" s="614" t="s">
        <v>179</v>
      </c>
      <c r="C81" s="615" t="s">
        <v>115</v>
      </c>
      <c r="D81" s="616">
        <v>151403</v>
      </c>
      <c r="E81" s="617" t="s">
        <v>180</v>
      </c>
      <c r="F81" s="618" t="s">
        <v>39</v>
      </c>
      <c r="G81" s="619">
        <f>'[6]QUANT.PRAÇA BÍBLIA'!$F$64</f>
        <v>18.32</v>
      </c>
      <c r="H81" s="624">
        <f>L81</f>
        <v>11.74</v>
      </c>
      <c r="I81" s="621">
        <f t="shared" si="0"/>
        <v>215.07680000000002</v>
      </c>
      <c r="K81" s="622">
        <v>8.9</v>
      </c>
      <c r="L81" s="622">
        <f>ROUND(K81*(1+$I$16),2)</f>
        <v>11.74</v>
      </c>
    </row>
    <row r="82" spans="1:15" s="585" customFormat="1" ht="27.75" customHeight="1">
      <c r="B82" s="601" t="s">
        <v>181</v>
      </c>
      <c r="C82" s="602"/>
      <c r="D82" s="607"/>
      <c r="E82" s="608" t="s">
        <v>182</v>
      </c>
      <c r="F82" s="607"/>
      <c r="G82" s="609"/>
      <c r="H82" s="610"/>
      <c r="I82" s="664"/>
      <c r="K82" s="622"/>
      <c r="L82" s="622"/>
    </row>
    <row r="83" spans="1:15" s="585" customFormat="1" ht="55.5" customHeight="1">
      <c r="B83" s="614" t="s">
        <v>183</v>
      </c>
      <c r="C83" s="615" t="s">
        <v>115</v>
      </c>
      <c r="D83" s="629">
        <v>151817</v>
      </c>
      <c r="E83" s="669" t="s">
        <v>184</v>
      </c>
      <c r="F83" s="618" t="s">
        <v>44</v>
      </c>
      <c r="G83" s="619">
        <f>'[6]QUANT.PRAÇA BÍBLIA'!$F$66</f>
        <v>5</v>
      </c>
      <c r="H83" s="624">
        <f>L83</f>
        <v>307.24</v>
      </c>
      <c r="I83" s="621">
        <f t="shared" si="0"/>
        <v>1536.2</v>
      </c>
      <c r="K83" s="666">
        <v>232.83</v>
      </c>
      <c r="L83" s="622">
        <f>ROUND(K83*(1+$I$16),2)</f>
        <v>307.24</v>
      </c>
    </row>
    <row r="84" spans="1:15" s="625" customFormat="1" ht="27.75" customHeight="1">
      <c r="B84" s="601">
        <v>9</v>
      </c>
      <c r="C84" s="607"/>
      <c r="D84" s="607"/>
      <c r="E84" s="608" t="s">
        <v>185</v>
      </c>
      <c r="F84" s="607"/>
      <c r="G84" s="609"/>
      <c r="H84" s="610"/>
      <c r="I84" s="928"/>
      <c r="K84" s="627"/>
      <c r="L84" s="627"/>
    </row>
    <row r="85" spans="1:15" s="625" customFormat="1" ht="27.75" customHeight="1">
      <c r="B85" s="601" t="s">
        <v>186</v>
      </c>
      <c r="C85" s="607"/>
      <c r="D85" s="607"/>
      <c r="E85" s="608" t="s">
        <v>187</v>
      </c>
      <c r="F85" s="607"/>
      <c r="G85" s="609"/>
      <c r="H85" s="610"/>
      <c r="I85" s="928"/>
      <c r="K85" s="627"/>
      <c r="L85" s="627"/>
    </row>
    <row r="86" spans="1:15" s="625" customFormat="1" ht="32.25" customHeight="1">
      <c r="B86" s="614" t="s">
        <v>188</v>
      </c>
      <c r="C86" s="615" t="s">
        <v>197</v>
      </c>
      <c r="D86" s="640">
        <v>170993</v>
      </c>
      <c r="E86" s="672" t="s">
        <v>198</v>
      </c>
      <c r="F86" s="615" t="s">
        <v>44</v>
      </c>
      <c r="G86" s="619">
        <f>'[6]QUANT.PRAÇA BÍBLIA'!$F$69</f>
        <v>9</v>
      </c>
      <c r="H86" s="620">
        <f>L86</f>
        <v>290.18</v>
      </c>
      <c r="I86" s="621">
        <f t="shared" si="0"/>
        <v>2611.62</v>
      </c>
      <c r="K86" s="622">
        <v>219.9</v>
      </c>
      <c r="L86" s="622">
        <f>ROUND(K86*(1+$I$16),2)</f>
        <v>290.18</v>
      </c>
    </row>
    <row r="87" spans="1:15" s="675" customFormat="1" ht="54" customHeight="1">
      <c r="A87" s="645"/>
      <c r="B87" s="614" t="s">
        <v>191</v>
      </c>
      <c r="C87" s="639" t="s">
        <v>534</v>
      </c>
      <c r="D87" s="673"/>
      <c r="E87" s="674" t="s">
        <v>190</v>
      </c>
      <c r="F87" s="639" t="s">
        <v>44</v>
      </c>
      <c r="G87" s="649">
        <f>'[6]QUANT.PRAÇA BÍBLIA'!$F$70</f>
        <v>21</v>
      </c>
      <c r="H87" s="620">
        <f t="shared" ref="H87:H89" si="8">L87</f>
        <v>136.71</v>
      </c>
      <c r="I87" s="621">
        <f t="shared" si="0"/>
        <v>2870.9100000000003</v>
      </c>
      <c r="J87" s="665"/>
      <c r="K87" s="622">
        <f>[7]COMPOSIÇOES!F149</f>
        <v>103.601</v>
      </c>
      <c r="L87" s="622">
        <f t="shared" ref="L87:L89" si="9">ROUND(K87*(1+$I$16),2)</f>
        <v>136.71</v>
      </c>
      <c r="N87" s="676"/>
    </row>
    <row r="88" spans="1:15" s="625" customFormat="1" ht="37.5" customHeight="1">
      <c r="A88" s="585"/>
      <c r="B88" s="614" t="s">
        <v>193</v>
      </c>
      <c r="C88" s="615" t="s">
        <v>189</v>
      </c>
      <c r="D88" s="615"/>
      <c r="E88" s="672" t="s">
        <v>650</v>
      </c>
      <c r="F88" s="615" t="s">
        <v>44</v>
      </c>
      <c r="G88" s="619">
        <f>'[6]QUANT.PRAÇA BÍBLIA'!$F$71</f>
        <v>4</v>
      </c>
      <c r="H88" s="620">
        <f t="shared" si="8"/>
        <v>120.26</v>
      </c>
      <c r="I88" s="621">
        <f t="shared" ref="I88:I118" si="10">G88*H88</f>
        <v>481.04</v>
      </c>
      <c r="K88" s="622">
        <f>[7]COMPOSIÇOES!F219</f>
        <v>91.13300000000001</v>
      </c>
      <c r="L88" s="622">
        <f t="shared" si="9"/>
        <v>120.26</v>
      </c>
    </row>
    <row r="89" spans="1:15" s="675" customFormat="1" ht="37.5" customHeight="1">
      <c r="A89" s="645"/>
      <c r="B89" s="614" t="s">
        <v>196</v>
      </c>
      <c r="C89" s="639" t="s">
        <v>194</v>
      </c>
      <c r="D89" s="639"/>
      <c r="E89" s="674" t="s">
        <v>195</v>
      </c>
      <c r="F89" s="639" t="s">
        <v>44</v>
      </c>
      <c r="G89" s="649">
        <f>'[6]QUANT.PRAÇA BÍBLIA'!$F$72</f>
        <v>8</v>
      </c>
      <c r="H89" s="620">
        <f t="shared" si="8"/>
        <v>83.16</v>
      </c>
      <c r="I89" s="621">
        <f t="shared" si="10"/>
        <v>665.28</v>
      </c>
      <c r="J89" s="665"/>
      <c r="K89" s="622">
        <f>[7]COMPOSIÇOES!F185</f>
        <v>63.021000000000001</v>
      </c>
      <c r="L89" s="622">
        <f t="shared" si="9"/>
        <v>83.16</v>
      </c>
      <c r="O89" s="676"/>
    </row>
    <row r="90" spans="1:15" s="585" customFormat="1" ht="27.75" customHeight="1">
      <c r="B90" s="601">
        <v>10</v>
      </c>
      <c r="C90" s="607"/>
      <c r="D90" s="607"/>
      <c r="E90" s="608" t="s">
        <v>202</v>
      </c>
      <c r="F90" s="607"/>
      <c r="G90" s="609"/>
      <c r="H90" s="610"/>
      <c r="I90" s="928"/>
      <c r="K90" s="622"/>
      <c r="L90" s="622"/>
    </row>
    <row r="91" spans="1:15" s="585" customFormat="1" ht="27.75" customHeight="1">
      <c r="B91" s="601" t="s">
        <v>203</v>
      </c>
      <c r="C91" s="607"/>
      <c r="D91" s="607"/>
      <c r="E91" s="608" t="s">
        <v>651</v>
      </c>
      <c r="F91" s="607"/>
      <c r="G91" s="609"/>
      <c r="H91" s="610"/>
      <c r="I91" s="928"/>
      <c r="K91" s="622"/>
      <c r="L91" s="622"/>
    </row>
    <row r="92" spans="1:15" s="585" customFormat="1" ht="37.5" customHeight="1">
      <c r="B92" s="614" t="s">
        <v>205</v>
      </c>
      <c r="C92" s="636" t="s">
        <v>125</v>
      </c>
      <c r="D92" s="615">
        <v>97087</v>
      </c>
      <c r="E92" s="617" t="s">
        <v>208</v>
      </c>
      <c r="F92" s="618" t="s">
        <v>31</v>
      </c>
      <c r="G92" s="619">
        <f>'[6]QUANT.PRAÇA BÍBLIA'!$F$75</f>
        <v>102.34</v>
      </c>
      <c r="H92" s="624">
        <f t="shared" ref="H92:H99" si="11">L92</f>
        <v>2.61</v>
      </c>
      <c r="I92" s="621">
        <f t="shared" si="10"/>
        <v>267.10739999999998</v>
      </c>
      <c r="K92" s="622">
        <v>1.98</v>
      </c>
      <c r="L92" s="622">
        <f>ROUND(K92*(1+$I$16),2)</f>
        <v>2.61</v>
      </c>
    </row>
    <row r="93" spans="1:15" s="585" customFormat="1" ht="54.75" customHeight="1">
      <c r="B93" s="614" t="s">
        <v>207</v>
      </c>
      <c r="C93" s="636" t="s">
        <v>128</v>
      </c>
      <c r="D93" s="637">
        <v>3637</v>
      </c>
      <c r="E93" s="638" t="s">
        <v>210</v>
      </c>
      <c r="F93" s="618" t="s">
        <v>31</v>
      </c>
      <c r="G93" s="619">
        <f>'[6]QUANT.PRAÇA BÍBLIA'!$F$76</f>
        <v>102.34</v>
      </c>
      <c r="H93" s="624">
        <f t="shared" si="11"/>
        <v>49.43</v>
      </c>
      <c r="I93" s="621">
        <f t="shared" si="10"/>
        <v>5058.6662000000006</v>
      </c>
      <c r="K93" s="952">
        <v>37.46</v>
      </c>
      <c r="L93" s="622">
        <f t="shared" ref="L93:L99" si="12">ROUND(K93*(1+$I$16),2)</f>
        <v>49.43</v>
      </c>
    </row>
    <row r="94" spans="1:15" s="585" customFormat="1" ht="32.25" customHeight="1">
      <c r="B94" s="614" t="s">
        <v>209</v>
      </c>
      <c r="C94" s="615" t="s">
        <v>115</v>
      </c>
      <c r="D94" s="639">
        <v>130112</v>
      </c>
      <c r="E94" s="638" t="s">
        <v>206</v>
      </c>
      <c r="F94" s="618" t="s">
        <v>31</v>
      </c>
      <c r="G94" s="619">
        <f>'[6]QUANT.PRAÇA BÍBLIA'!$F$77</f>
        <v>102.34</v>
      </c>
      <c r="H94" s="624">
        <f t="shared" si="11"/>
        <v>51.53</v>
      </c>
      <c r="I94" s="621">
        <f t="shared" si="10"/>
        <v>5273.5802000000003</v>
      </c>
      <c r="K94" s="952">
        <v>39.049999999999997</v>
      </c>
      <c r="L94" s="622">
        <f t="shared" si="12"/>
        <v>51.53</v>
      </c>
    </row>
    <row r="95" spans="1:15" s="625" customFormat="1" ht="66.75" customHeight="1">
      <c r="B95" s="614" t="s">
        <v>211</v>
      </c>
      <c r="C95" s="615" t="s">
        <v>115</v>
      </c>
      <c r="D95" s="654" t="s">
        <v>537</v>
      </c>
      <c r="E95" s="617" t="s">
        <v>538</v>
      </c>
      <c r="F95" s="618" t="s">
        <v>31</v>
      </c>
      <c r="G95" s="619">
        <f>'[6]QUANT.PRAÇA BÍBLIA'!$F$78</f>
        <v>71.23</v>
      </c>
      <c r="H95" s="620">
        <f t="shared" si="11"/>
        <v>140.68</v>
      </c>
      <c r="I95" s="621">
        <f t="shared" si="10"/>
        <v>10020.636400000001</v>
      </c>
      <c r="K95" s="622">
        <v>106.61</v>
      </c>
      <c r="L95" s="622">
        <f t="shared" si="12"/>
        <v>140.68</v>
      </c>
    </row>
    <row r="96" spans="1:15" s="625" customFormat="1" ht="54.75" customHeight="1">
      <c r="B96" s="614" t="s">
        <v>213</v>
      </c>
      <c r="C96" s="616" t="s">
        <v>115</v>
      </c>
      <c r="D96" s="615">
        <v>200253</v>
      </c>
      <c r="E96" s="617" t="s">
        <v>539</v>
      </c>
      <c r="F96" s="618" t="s">
        <v>31</v>
      </c>
      <c r="G96" s="619">
        <f>'[6]QUANT.PRAÇA BÍBLIA'!$F$79</f>
        <v>37.92</v>
      </c>
      <c r="H96" s="620">
        <f t="shared" si="11"/>
        <v>98.88</v>
      </c>
      <c r="I96" s="621">
        <f t="shared" si="10"/>
        <v>3749.5295999999998</v>
      </c>
      <c r="K96" s="622">
        <v>74.930000000000007</v>
      </c>
      <c r="L96" s="622">
        <f t="shared" si="12"/>
        <v>98.88</v>
      </c>
    </row>
    <row r="97" spans="1:15" s="625" customFormat="1" ht="37.5" customHeight="1">
      <c r="A97" s="585"/>
      <c r="B97" s="614" t="s">
        <v>215</v>
      </c>
      <c r="C97" s="615" t="s">
        <v>115</v>
      </c>
      <c r="D97" s="616">
        <v>200202</v>
      </c>
      <c r="E97" s="617" t="s">
        <v>540</v>
      </c>
      <c r="F97" s="618" t="s">
        <v>39</v>
      </c>
      <c r="G97" s="619">
        <f>'[6]QUANT.PRAÇA BÍBLIA'!$F$80</f>
        <v>87.11</v>
      </c>
      <c r="H97" s="624">
        <f t="shared" si="11"/>
        <v>64.010000000000005</v>
      </c>
      <c r="I97" s="621">
        <f t="shared" si="10"/>
        <v>5575.9111000000003</v>
      </c>
      <c r="K97" s="622">
        <v>48.51</v>
      </c>
      <c r="L97" s="622">
        <f t="shared" si="12"/>
        <v>64.010000000000005</v>
      </c>
    </row>
    <row r="98" spans="1:15" s="625" customFormat="1" ht="32.25" customHeight="1">
      <c r="B98" s="614" t="s">
        <v>217</v>
      </c>
      <c r="C98" s="615" t="s">
        <v>115</v>
      </c>
      <c r="D98" s="616">
        <v>190205</v>
      </c>
      <c r="E98" s="617" t="s">
        <v>541</v>
      </c>
      <c r="F98" s="618" t="s">
        <v>31</v>
      </c>
      <c r="G98" s="619">
        <f>'[6]QUANT.PRAÇA BÍBLIA'!$F$81</f>
        <v>26.13</v>
      </c>
      <c r="H98" s="620">
        <f t="shared" si="11"/>
        <v>12.27</v>
      </c>
      <c r="I98" s="621">
        <f t="shared" si="10"/>
        <v>320.61509999999998</v>
      </c>
      <c r="K98" s="622">
        <v>9.3000000000000007</v>
      </c>
      <c r="L98" s="622">
        <f t="shared" si="12"/>
        <v>12.27</v>
      </c>
    </row>
    <row r="99" spans="1:15" s="585" customFormat="1" ht="54.75" customHeight="1">
      <c r="B99" s="614" t="s">
        <v>219</v>
      </c>
      <c r="C99" s="615" t="s">
        <v>128</v>
      </c>
      <c r="D99" s="615">
        <v>12214</v>
      </c>
      <c r="E99" s="623" t="s">
        <v>542</v>
      </c>
      <c r="F99" s="618" t="s">
        <v>44</v>
      </c>
      <c r="G99" s="619">
        <f>'[6]QUANT.PRAÇA BÍBLIA'!$F$82</f>
        <v>4</v>
      </c>
      <c r="H99" s="624">
        <f t="shared" si="11"/>
        <v>441.59</v>
      </c>
      <c r="I99" s="621">
        <f t="shared" si="10"/>
        <v>1766.36</v>
      </c>
      <c r="K99" s="622">
        <v>334.64</v>
      </c>
      <c r="L99" s="622">
        <f t="shared" si="12"/>
        <v>441.59</v>
      </c>
    </row>
    <row r="100" spans="1:15" s="625" customFormat="1" ht="27.75" customHeight="1">
      <c r="B100" s="601" t="s">
        <v>224</v>
      </c>
      <c r="C100" s="607"/>
      <c r="D100" s="607"/>
      <c r="E100" s="608" t="s">
        <v>225</v>
      </c>
      <c r="F100" s="607"/>
      <c r="G100" s="609"/>
      <c r="H100" s="610"/>
      <c r="I100" s="928"/>
      <c r="K100" s="627"/>
      <c r="L100" s="627"/>
    </row>
    <row r="101" spans="1:15" s="675" customFormat="1" ht="33" customHeight="1">
      <c r="A101" s="645"/>
      <c r="B101" s="614" t="s">
        <v>226</v>
      </c>
      <c r="C101" s="639" t="s">
        <v>125</v>
      </c>
      <c r="D101" s="639">
        <v>98516</v>
      </c>
      <c r="E101" s="669" t="s">
        <v>229</v>
      </c>
      <c r="F101" s="648" t="s">
        <v>44</v>
      </c>
      <c r="G101" s="649">
        <f>'[6]QUANT.PRAÇA BÍBLIA'!$F$84</f>
        <v>4</v>
      </c>
      <c r="H101" s="624">
        <f t="shared" ref="H101:H103" si="13">L101</f>
        <v>366.35</v>
      </c>
      <c r="I101" s="621">
        <f t="shared" si="10"/>
        <v>1465.4</v>
      </c>
      <c r="J101" s="665"/>
      <c r="K101" s="622">
        <v>277.62</v>
      </c>
      <c r="L101" s="622">
        <f t="shared" ref="L101:L103" si="14">ROUND(K101*(1+$I$16),2)</f>
        <v>366.35</v>
      </c>
      <c r="N101" s="676"/>
    </row>
    <row r="102" spans="1:15" s="625" customFormat="1" ht="37.5" customHeight="1">
      <c r="B102" s="614" t="s">
        <v>228</v>
      </c>
      <c r="C102" s="615" t="s">
        <v>115</v>
      </c>
      <c r="D102" s="615">
        <v>200326</v>
      </c>
      <c r="E102" s="672" t="s">
        <v>227</v>
      </c>
      <c r="F102" s="618" t="s">
        <v>31</v>
      </c>
      <c r="G102" s="619">
        <f>'[6]QUANT.PRAÇA BÍBLIA'!$F$85</f>
        <v>44.62</v>
      </c>
      <c r="H102" s="624">
        <f t="shared" si="13"/>
        <v>29.55</v>
      </c>
      <c r="I102" s="621">
        <f t="shared" si="10"/>
        <v>1318.521</v>
      </c>
      <c r="K102" s="622">
        <v>22.39</v>
      </c>
      <c r="L102" s="622">
        <f t="shared" si="14"/>
        <v>29.55</v>
      </c>
    </row>
    <row r="103" spans="1:15" s="675" customFormat="1" ht="32.25" customHeight="1">
      <c r="A103" s="645"/>
      <c r="B103" s="614" t="s">
        <v>230</v>
      </c>
      <c r="C103" s="639" t="s">
        <v>233</v>
      </c>
      <c r="D103" s="629" t="s">
        <v>234</v>
      </c>
      <c r="E103" s="669" t="s">
        <v>235</v>
      </c>
      <c r="F103" s="648" t="s">
        <v>31</v>
      </c>
      <c r="G103" s="649">
        <f>'[6]QUANT.PRAÇA BÍBLIA'!$F$86</f>
        <v>20.02</v>
      </c>
      <c r="H103" s="624">
        <f t="shared" si="13"/>
        <v>249.63</v>
      </c>
      <c r="I103" s="621">
        <f t="shared" si="10"/>
        <v>4997.5925999999999</v>
      </c>
      <c r="J103" s="665"/>
      <c r="K103" s="622">
        <v>189.17</v>
      </c>
      <c r="L103" s="622">
        <f t="shared" si="14"/>
        <v>249.63</v>
      </c>
    </row>
    <row r="104" spans="1:15" s="625" customFormat="1" ht="29.25" customHeight="1">
      <c r="B104" s="601" t="s">
        <v>236</v>
      </c>
      <c r="C104" s="607"/>
      <c r="D104" s="607"/>
      <c r="E104" s="608" t="s">
        <v>237</v>
      </c>
      <c r="F104" s="607"/>
      <c r="G104" s="609"/>
      <c r="H104" s="610"/>
      <c r="I104" s="928"/>
      <c r="K104" s="627"/>
      <c r="L104" s="627"/>
    </row>
    <row r="105" spans="1:15" s="625" customFormat="1" ht="33" customHeight="1">
      <c r="B105" s="614" t="s">
        <v>238</v>
      </c>
      <c r="C105" s="615" t="s">
        <v>115</v>
      </c>
      <c r="D105" s="616">
        <v>200402</v>
      </c>
      <c r="E105" s="617" t="s">
        <v>239</v>
      </c>
      <c r="F105" s="618" t="s">
        <v>31</v>
      </c>
      <c r="G105" s="619">
        <f>'[6]QUANT.PRAÇA BÍBLIA'!$F$88</f>
        <v>363.8</v>
      </c>
      <c r="H105" s="620">
        <f>L105</f>
        <v>1.29</v>
      </c>
      <c r="I105" s="621">
        <f t="shared" si="10"/>
        <v>469.30200000000002</v>
      </c>
      <c r="K105" s="622">
        <v>0.98</v>
      </c>
      <c r="L105" s="622">
        <f>ROUND(K105*(1+$I$16),2)</f>
        <v>1.29</v>
      </c>
    </row>
    <row r="106" spans="1:15" s="675" customFormat="1" ht="28.5" customHeight="1">
      <c r="A106" s="645"/>
      <c r="B106" s="677" t="s">
        <v>240</v>
      </c>
      <c r="C106" s="678"/>
      <c r="D106" s="679"/>
      <c r="E106" s="680" t="s">
        <v>241</v>
      </c>
      <c r="F106" s="679"/>
      <c r="G106" s="681"/>
      <c r="H106" s="682"/>
      <c r="I106" s="953"/>
      <c r="J106" s="665"/>
      <c r="K106" s="683"/>
      <c r="L106" s="683"/>
    </row>
    <row r="107" spans="1:15" s="675" customFormat="1" ht="54" customHeight="1">
      <c r="A107" s="645"/>
      <c r="B107" s="614" t="s">
        <v>242</v>
      </c>
      <c r="C107" s="639" t="s">
        <v>115</v>
      </c>
      <c r="D107" s="629" t="s">
        <v>243</v>
      </c>
      <c r="E107" s="638" t="s">
        <v>244</v>
      </c>
      <c r="F107" s="648" t="s">
        <v>31</v>
      </c>
      <c r="G107" s="649">
        <f>'[6]QUANT.PRAÇA BÍBLIA'!$F$90</f>
        <v>5.21</v>
      </c>
      <c r="H107" s="620">
        <f t="shared" ref="H107:H120" si="15">L107</f>
        <v>71.36</v>
      </c>
      <c r="I107" s="621">
        <f t="shared" si="10"/>
        <v>371.78559999999999</v>
      </c>
      <c r="J107" s="665"/>
      <c r="K107" s="622">
        <v>54.08</v>
      </c>
      <c r="L107" s="622">
        <f t="shared" ref="L107:L120" si="16">ROUND(K107*(1+$I$16),2)</f>
        <v>71.36</v>
      </c>
      <c r="O107" s="676"/>
    </row>
    <row r="108" spans="1:15" s="675" customFormat="1" ht="37.5" customHeight="1">
      <c r="A108" s="645"/>
      <c r="B108" s="614" t="s">
        <v>245</v>
      </c>
      <c r="C108" s="639" t="s">
        <v>115</v>
      </c>
      <c r="D108" s="629">
        <v>40231</v>
      </c>
      <c r="E108" s="638" t="s">
        <v>246</v>
      </c>
      <c r="F108" s="648" t="s">
        <v>36</v>
      </c>
      <c r="G108" s="649">
        <f>'[6]QUANT.PRAÇA BÍBLIA'!$F$91</f>
        <v>0.03</v>
      </c>
      <c r="H108" s="620">
        <f t="shared" si="15"/>
        <v>665.61</v>
      </c>
      <c r="I108" s="621">
        <f t="shared" si="10"/>
        <v>19.968299999999999</v>
      </c>
      <c r="J108" s="665"/>
      <c r="K108" s="622">
        <v>504.4</v>
      </c>
      <c r="L108" s="622">
        <f t="shared" si="16"/>
        <v>665.61</v>
      </c>
      <c r="N108" s="676"/>
    </row>
    <row r="109" spans="1:15" s="675" customFormat="1" ht="37.5" customHeight="1">
      <c r="A109" s="645"/>
      <c r="B109" s="614" t="s">
        <v>247</v>
      </c>
      <c r="C109" s="639" t="s">
        <v>115</v>
      </c>
      <c r="D109" s="629" t="s">
        <v>248</v>
      </c>
      <c r="E109" s="669" t="s">
        <v>249</v>
      </c>
      <c r="F109" s="648" t="s">
        <v>36</v>
      </c>
      <c r="G109" s="649">
        <f>'[6]QUANT.PRAÇA BÍBLIA'!$F$92</f>
        <v>0.92</v>
      </c>
      <c r="H109" s="620">
        <f t="shared" si="15"/>
        <v>832.46</v>
      </c>
      <c r="I109" s="621">
        <f t="shared" si="10"/>
        <v>765.86320000000012</v>
      </c>
      <c r="J109" s="665"/>
      <c r="K109" s="622">
        <v>630.84</v>
      </c>
      <c r="L109" s="622">
        <f t="shared" si="16"/>
        <v>832.46</v>
      </c>
      <c r="N109" s="676"/>
    </row>
    <row r="110" spans="1:15" s="675" customFormat="1" ht="54" customHeight="1">
      <c r="A110" s="645"/>
      <c r="B110" s="614" t="s">
        <v>250</v>
      </c>
      <c r="C110" s="639" t="s">
        <v>115</v>
      </c>
      <c r="D110" s="629" t="s">
        <v>251</v>
      </c>
      <c r="E110" s="669" t="s">
        <v>252</v>
      </c>
      <c r="F110" s="648" t="s">
        <v>31</v>
      </c>
      <c r="G110" s="649">
        <f>'[6]QUANT.PRAÇA BÍBLIA'!$F$93</f>
        <v>12.02</v>
      </c>
      <c r="H110" s="620">
        <f t="shared" si="15"/>
        <v>118.96</v>
      </c>
      <c r="I110" s="621">
        <f t="shared" si="10"/>
        <v>1429.8991999999998</v>
      </c>
      <c r="J110" s="665"/>
      <c r="K110" s="622">
        <v>90.15</v>
      </c>
      <c r="L110" s="622">
        <f t="shared" si="16"/>
        <v>118.96</v>
      </c>
      <c r="N110" s="676"/>
    </row>
    <row r="111" spans="1:15" s="675" customFormat="1" ht="38.25" customHeight="1">
      <c r="A111" s="645"/>
      <c r="B111" s="614" t="s">
        <v>253</v>
      </c>
      <c r="C111" s="639" t="s">
        <v>115</v>
      </c>
      <c r="D111" s="629" t="s">
        <v>254</v>
      </c>
      <c r="E111" s="669" t="s">
        <v>255</v>
      </c>
      <c r="F111" s="648" t="s">
        <v>256</v>
      </c>
      <c r="G111" s="649">
        <f>'[6]QUANT.PRAÇA BÍBLIA'!$F$94</f>
        <v>35.76</v>
      </c>
      <c r="H111" s="620">
        <f t="shared" si="15"/>
        <v>18.670000000000002</v>
      </c>
      <c r="I111" s="621">
        <f t="shared" si="10"/>
        <v>667.63920000000007</v>
      </c>
      <c r="J111" s="665"/>
      <c r="K111" s="622">
        <v>14.15</v>
      </c>
      <c r="L111" s="622">
        <f t="shared" si="16"/>
        <v>18.670000000000002</v>
      </c>
      <c r="M111" s="676"/>
    </row>
    <row r="112" spans="1:15" s="675" customFormat="1" ht="38.25" customHeight="1">
      <c r="A112" s="645"/>
      <c r="B112" s="614" t="s">
        <v>257</v>
      </c>
      <c r="C112" s="639" t="s">
        <v>115</v>
      </c>
      <c r="D112" s="629">
        <v>40333</v>
      </c>
      <c r="E112" s="669" t="s">
        <v>258</v>
      </c>
      <c r="F112" s="648" t="s">
        <v>256</v>
      </c>
      <c r="G112" s="649">
        <f>'[6]QUANT.PRAÇA BÍBLIA'!$F$95</f>
        <v>4.07</v>
      </c>
      <c r="H112" s="620">
        <f t="shared" si="15"/>
        <v>24.12</v>
      </c>
      <c r="I112" s="621">
        <f t="shared" si="10"/>
        <v>98.168400000000005</v>
      </c>
      <c r="J112" s="665"/>
      <c r="K112" s="622">
        <v>18.28</v>
      </c>
      <c r="L112" s="622">
        <f t="shared" si="16"/>
        <v>24.12</v>
      </c>
      <c r="M112" s="676"/>
    </row>
    <row r="113" spans="1:1024" s="645" customFormat="1" ht="38.25" customHeight="1">
      <c r="B113" s="614" t="s">
        <v>259</v>
      </c>
      <c r="C113" s="639" t="s">
        <v>115</v>
      </c>
      <c r="D113" s="639">
        <v>130103</v>
      </c>
      <c r="E113" s="684" t="s">
        <v>260</v>
      </c>
      <c r="F113" s="648" t="s">
        <v>31</v>
      </c>
      <c r="G113" s="649">
        <f>'[6]QUANT.PRAÇA BÍBLIA'!$F$96</f>
        <v>6.71</v>
      </c>
      <c r="H113" s="620">
        <f t="shared" si="15"/>
        <v>25.31</v>
      </c>
      <c r="I113" s="621">
        <f t="shared" si="10"/>
        <v>169.83009999999999</v>
      </c>
      <c r="J113" s="665"/>
      <c r="K113" s="622">
        <v>19.18</v>
      </c>
      <c r="L113" s="622">
        <f t="shared" si="16"/>
        <v>25.31</v>
      </c>
      <c r="M113" s="685"/>
    </row>
    <row r="114" spans="1:1024" s="675" customFormat="1" ht="38.25" customHeight="1">
      <c r="A114" s="645"/>
      <c r="B114" s="614" t="s">
        <v>261</v>
      </c>
      <c r="C114" s="639" t="s">
        <v>115</v>
      </c>
      <c r="D114" s="629">
        <v>120101</v>
      </c>
      <c r="E114" s="669" t="s">
        <v>262</v>
      </c>
      <c r="F114" s="648" t="s">
        <v>31</v>
      </c>
      <c r="G114" s="649">
        <f>'[6]QUANT.PRAÇA BÍBLIA'!$F$97</f>
        <v>13.84</v>
      </c>
      <c r="H114" s="620">
        <f t="shared" si="15"/>
        <v>7.35</v>
      </c>
      <c r="I114" s="621">
        <f t="shared" si="10"/>
        <v>101.72399999999999</v>
      </c>
      <c r="J114" s="665"/>
      <c r="K114" s="622">
        <v>5.57</v>
      </c>
      <c r="L114" s="622">
        <f t="shared" si="16"/>
        <v>7.35</v>
      </c>
      <c r="N114" s="676"/>
    </row>
    <row r="115" spans="1:1024" s="645" customFormat="1" ht="38.25" customHeight="1">
      <c r="B115" s="614" t="s">
        <v>263</v>
      </c>
      <c r="C115" s="639" t="s">
        <v>115</v>
      </c>
      <c r="D115" s="629">
        <v>120301</v>
      </c>
      <c r="E115" s="669" t="s">
        <v>264</v>
      </c>
      <c r="F115" s="648" t="s">
        <v>31</v>
      </c>
      <c r="G115" s="649">
        <f>'[6]QUANT.PRAÇA BÍBLIA'!$F$98</f>
        <v>13.84</v>
      </c>
      <c r="H115" s="620">
        <f t="shared" si="15"/>
        <v>36.119999999999997</v>
      </c>
      <c r="I115" s="621">
        <f t="shared" si="10"/>
        <v>499.90079999999995</v>
      </c>
      <c r="J115" s="665"/>
      <c r="K115" s="622">
        <v>27.37</v>
      </c>
      <c r="L115" s="622">
        <f t="shared" si="16"/>
        <v>36.119999999999997</v>
      </c>
    </row>
    <row r="116" spans="1:1024" s="645" customFormat="1" ht="64.5" customHeight="1">
      <c r="B116" s="614" t="s">
        <v>265</v>
      </c>
      <c r="C116" s="639" t="s">
        <v>115</v>
      </c>
      <c r="D116" s="629">
        <v>130233</v>
      </c>
      <c r="E116" s="669" t="s">
        <v>266</v>
      </c>
      <c r="F116" s="648" t="s">
        <v>31</v>
      </c>
      <c r="G116" s="649">
        <f>'[6]QUANT.PRAÇA BÍBLIA'!$F$99</f>
        <v>20.55</v>
      </c>
      <c r="H116" s="620">
        <f t="shared" si="15"/>
        <v>142.16</v>
      </c>
      <c r="I116" s="621">
        <f t="shared" si="10"/>
        <v>2921.3879999999999</v>
      </c>
      <c r="J116" s="665"/>
      <c r="K116" s="622">
        <v>107.73</v>
      </c>
      <c r="L116" s="622">
        <f t="shared" si="16"/>
        <v>142.16</v>
      </c>
      <c r="N116" s="685"/>
    </row>
    <row r="117" spans="1:1024" s="675" customFormat="1" ht="33" customHeight="1">
      <c r="A117" s="645"/>
      <c r="B117" s="614" t="s">
        <v>267</v>
      </c>
      <c r="C117" s="639" t="s">
        <v>115</v>
      </c>
      <c r="D117" s="629">
        <v>100203</v>
      </c>
      <c r="E117" s="669" t="s">
        <v>268</v>
      </c>
      <c r="F117" s="648" t="s">
        <v>31</v>
      </c>
      <c r="G117" s="649">
        <v>11.04</v>
      </c>
      <c r="H117" s="620">
        <f t="shared" si="15"/>
        <v>55.08</v>
      </c>
      <c r="I117" s="621">
        <f t="shared" si="10"/>
        <v>608.08319999999992</v>
      </c>
      <c r="J117" s="665"/>
      <c r="K117" s="622">
        <v>41.74</v>
      </c>
      <c r="L117" s="622">
        <f t="shared" si="16"/>
        <v>55.08</v>
      </c>
      <c r="M117" s="676"/>
    </row>
    <row r="118" spans="1:1024" s="675" customFormat="1" ht="37.5" customHeight="1">
      <c r="A118" s="645"/>
      <c r="B118" s="614" t="s">
        <v>269</v>
      </c>
      <c r="C118" s="639" t="s">
        <v>543</v>
      </c>
      <c r="D118" s="629"/>
      <c r="E118" s="669" t="s">
        <v>439</v>
      </c>
      <c r="F118" s="648" t="s">
        <v>31</v>
      </c>
      <c r="G118" s="649">
        <f>'[6]QUANT.PRAÇA BÍBLIA'!$F$101</f>
        <v>5.31</v>
      </c>
      <c r="H118" s="620">
        <f t="shared" si="15"/>
        <v>1143.8699999999999</v>
      </c>
      <c r="I118" s="621">
        <f t="shared" si="10"/>
        <v>6073.9496999999992</v>
      </c>
      <c r="J118" s="665"/>
      <c r="K118" s="622">
        <f>[7]COMPOSIÇOES!F255</f>
        <v>866.83199999999999</v>
      </c>
      <c r="L118" s="622">
        <f t="shared" si="16"/>
        <v>1143.8699999999999</v>
      </c>
      <c r="N118" s="676"/>
    </row>
    <row r="119" spans="1:1024" s="675" customFormat="1" ht="28.5" customHeight="1">
      <c r="A119" s="645"/>
      <c r="B119" s="658" t="s">
        <v>272</v>
      </c>
      <c r="C119" s="659"/>
      <c r="D119" s="660"/>
      <c r="E119" s="661" t="s">
        <v>314</v>
      </c>
      <c r="F119" s="660"/>
      <c r="G119" s="662"/>
      <c r="H119" s="663"/>
      <c r="I119" s="664"/>
      <c r="J119" s="665"/>
      <c r="K119" s="686"/>
      <c r="L119" s="666"/>
    </row>
    <row r="120" spans="1:1024" s="625" customFormat="1" ht="37.5" customHeight="1">
      <c r="B120" s="614" t="s">
        <v>274</v>
      </c>
      <c r="C120" s="615" t="s">
        <v>115</v>
      </c>
      <c r="D120" s="616">
        <v>200576</v>
      </c>
      <c r="E120" s="617" t="s">
        <v>319</v>
      </c>
      <c r="F120" s="615" t="s">
        <v>44</v>
      </c>
      <c r="G120" s="619">
        <f>'[6]QUANT.PRAÇA BÍBLIA'!$F$103</f>
        <v>1</v>
      </c>
      <c r="H120" s="620">
        <f t="shared" si="15"/>
        <v>989.85</v>
      </c>
      <c r="I120" s="621">
        <f>G120*H120</f>
        <v>989.85</v>
      </c>
      <c r="K120" s="622">
        <v>750.11</v>
      </c>
      <c r="L120" s="622">
        <f t="shared" si="16"/>
        <v>989.85</v>
      </c>
    </row>
    <row r="121" spans="1:1024" s="687" customFormat="1" ht="37.15" customHeight="1" thickBot="1">
      <c r="B121" s="1086"/>
      <c r="C121" s="1087"/>
      <c r="D121" s="1087"/>
      <c r="E121" s="1087"/>
      <c r="F121" s="1087"/>
      <c r="G121" s="1087"/>
      <c r="H121" s="688" t="s">
        <v>320</v>
      </c>
      <c r="I121" s="689">
        <f>SUM(I23:I120)</f>
        <v>185059.62109999996</v>
      </c>
      <c r="K121" s="690"/>
      <c r="L121" s="622"/>
    </row>
    <row r="122" spans="1:1024" s="696" customFormat="1" ht="2.25" customHeight="1">
      <c r="A122" s="691"/>
      <c r="B122" s="692"/>
      <c r="C122" s="693"/>
      <c r="D122" s="693"/>
      <c r="E122" s="693"/>
      <c r="F122" s="693"/>
      <c r="G122" s="693"/>
      <c r="H122" s="694"/>
      <c r="I122" s="695"/>
      <c r="K122" s="697"/>
      <c r="L122" s="622"/>
      <c r="M122" s="698"/>
      <c r="N122" s="698"/>
    </row>
    <row r="123" spans="1:1024" s="706" customFormat="1">
      <c r="A123" s="699"/>
      <c r="B123" s="700" t="s">
        <v>322</v>
      </c>
      <c r="C123" s="701"/>
      <c r="D123" s="701"/>
      <c r="E123" s="701"/>
      <c r="F123" s="702" t="s">
        <v>322</v>
      </c>
      <c r="G123" s="703"/>
      <c r="H123" s="704"/>
      <c r="I123" s="705"/>
      <c r="K123" s="707"/>
      <c r="AMB123" s="708"/>
      <c r="AMC123" s="708"/>
      <c r="AMD123" s="708"/>
      <c r="AME123" s="708"/>
      <c r="AMF123" s="708"/>
      <c r="AMG123" s="708"/>
      <c r="AMH123" s="708"/>
      <c r="AMI123" s="708"/>
      <c r="AMJ123" s="709"/>
    </row>
    <row r="124" spans="1:1024" s="706" customFormat="1">
      <c r="A124" s="699"/>
      <c r="B124" s="710" t="s">
        <v>323</v>
      </c>
      <c r="C124" s="711"/>
      <c r="D124" s="712"/>
      <c r="E124" s="713"/>
      <c r="F124" s="702" t="s">
        <v>324</v>
      </c>
      <c r="G124" s="703"/>
      <c r="H124" s="704"/>
      <c r="I124" s="705"/>
      <c r="K124" s="707"/>
      <c r="L124" s="622"/>
      <c r="AMB124" s="708"/>
      <c r="AMC124" s="708"/>
      <c r="AMD124" s="708"/>
      <c r="AME124" s="708"/>
      <c r="AMF124" s="708"/>
      <c r="AMG124" s="708"/>
      <c r="AMH124" s="708"/>
      <c r="AMI124" s="708"/>
      <c r="AMJ124" s="709"/>
    </row>
    <row r="125" spans="1:1024" s="706" customFormat="1">
      <c r="A125" s="699"/>
      <c r="B125" s="710" t="s">
        <v>325</v>
      </c>
      <c r="C125" s="711"/>
      <c r="D125" s="712"/>
      <c r="E125" s="713"/>
      <c r="F125" s="702" t="s">
        <v>326</v>
      </c>
      <c r="G125" s="703"/>
      <c r="H125" s="704"/>
      <c r="I125" s="705"/>
      <c r="K125" s="707"/>
      <c r="L125" s="622"/>
      <c r="AMB125" s="708"/>
      <c r="AMC125" s="708"/>
      <c r="AMD125" s="708"/>
      <c r="AME125" s="708"/>
      <c r="AMF125" s="708"/>
      <c r="AMG125" s="708"/>
      <c r="AMH125" s="708"/>
      <c r="AMI125" s="708"/>
      <c r="AMJ125" s="709"/>
    </row>
    <row r="126" spans="1:1024" s="706" customFormat="1" ht="20.25" customHeight="1" thickBot="1">
      <c r="A126" s="699"/>
      <c r="B126" s="954" t="s">
        <v>327</v>
      </c>
      <c r="C126" s="955"/>
      <c r="D126" s="956"/>
      <c r="E126" s="957"/>
      <c r="F126" s="958" t="s">
        <v>327</v>
      </c>
      <c r="G126" s="959"/>
      <c r="H126" s="960"/>
      <c r="I126" s="961"/>
      <c r="K126" s="707"/>
      <c r="L126" s="622"/>
      <c r="AMB126" s="708"/>
      <c r="AMC126" s="708"/>
      <c r="AMD126" s="708"/>
      <c r="AME126" s="708"/>
      <c r="AMF126" s="708"/>
      <c r="AMG126" s="708"/>
      <c r="AMH126" s="708"/>
      <c r="AMI126" s="708"/>
      <c r="AMJ126" s="709"/>
    </row>
    <row r="127" spans="1:1024" ht="12.75" customHeight="1">
      <c r="A127" s="962"/>
      <c r="L127" s="622"/>
    </row>
    <row r="128" spans="1:1024">
      <c r="L128" s="622"/>
    </row>
    <row r="129" spans="9:12">
      <c r="L129" s="622"/>
    </row>
    <row r="130" spans="9:12">
      <c r="L130" s="622"/>
    </row>
    <row r="131" spans="9:12">
      <c r="K131" s="963"/>
      <c r="L131" s="627"/>
    </row>
    <row r="132" spans="9:12">
      <c r="L132" s="622"/>
    </row>
    <row r="133" spans="9:12">
      <c r="L133" s="622"/>
    </row>
    <row r="134" spans="9:12">
      <c r="L134" s="622"/>
    </row>
    <row r="135" spans="9:12">
      <c r="I135" s="718"/>
      <c r="L135" s="622"/>
    </row>
    <row r="136" spans="9:12">
      <c r="L136" s="627"/>
    </row>
    <row r="137" spans="9:12">
      <c r="L137" s="622"/>
    </row>
    <row r="138" spans="9:12">
      <c r="L138" s="938"/>
    </row>
    <row r="139" spans="9:12">
      <c r="L139" s="938"/>
    </row>
    <row r="140" spans="9:12">
      <c r="L140" s="938"/>
    </row>
    <row r="141" spans="9:12">
      <c r="L141" s="938"/>
    </row>
    <row r="142" spans="9:12">
      <c r="L142" s="938"/>
    </row>
    <row r="143" spans="9:12">
      <c r="L143" s="938"/>
    </row>
    <row r="144" spans="9:12">
      <c r="L144" s="938"/>
    </row>
    <row r="145" spans="12:12">
      <c r="L145" s="622"/>
    </row>
    <row r="146" spans="12:12">
      <c r="L146" s="938"/>
    </row>
    <row r="147" spans="12:12">
      <c r="L147" s="622"/>
    </row>
    <row r="148" spans="12:12">
      <c r="L148" s="622"/>
    </row>
    <row r="149" spans="12:12">
      <c r="L149" s="622"/>
    </row>
    <row r="150" spans="12:12">
      <c r="L150" s="627"/>
    </row>
    <row r="151" spans="12:12">
      <c r="L151" s="627"/>
    </row>
    <row r="152" spans="12:12">
      <c r="L152" s="622"/>
    </row>
    <row r="153" spans="12:12">
      <c r="L153" s="622"/>
    </row>
    <row r="154" spans="12:12">
      <c r="L154" s="622"/>
    </row>
    <row r="155" spans="12:12">
      <c r="L155" s="622"/>
    </row>
    <row r="156" spans="12:12">
      <c r="L156" s="719"/>
    </row>
    <row r="157" spans="12:12">
      <c r="L157" s="622"/>
    </row>
    <row r="158" spans="12:12">
      <c r="L158" s="622"/>
    </row>
    <row r="159" spans="12:12">
      <c r="L159" s="622"/>
    </row>
    <row r="160" spans="12:12">
      <c r="L160" s="622"/>
    </row>
    <row r="161" spans="12:12">
      <c r="L161" s="622"/>
    </row>
    <row r="162" spans="12:12">
      <c r="L162" s="622"/>
    </row>
    <row r="163" spans="12:12">
      <c r="L163" s="622"/>
    </row>
    <row r="164" spans="12:12">
      <c r="L164" s="627"/>
    </row>
    <row r="165" spans="12:12">
      <c r="L165" s="622"/>
    </row>
    <row r="166" spans="12:12">
      <c r="L166" s="622"/>
    </row>
    <row r="167" spans="12:12">
      <c r="L167" s="622"/>
    </row>
    <row r="168" spans="12:12">
      <c r="L168" s="622"/>
    </row>
    <row r="169" spans="12:12">
      <c r="L169" s="622"/>
    </row>
    <row r="170" spans="12:12">
      <c r="L170" s="622"/>
    </row>
    <row r="171" spans="12:12">
      <c r="L171" s="622"/>
    </row>
    <row r="172" spans="12:12">
      <c r="L172" s="622"/>
    </row>
    <row r="173" spans="12:12">
      <c r="L173" s="622"/>
    </row>
    <row r="174" spans="12:12">
      <c r="L174" s="622"/>
    </row>
    <row r="175" spans="12:12">
      <c r="L175" s="622"/>
    </row>
    <row r="176" spans="12:12">
      <c r="L176" s="622"/>
    </row>
    <row r="177" spans="12:12">
      <c r="L177" s="622"/>
    </row>
    <row r="178" spans="12:12">
      <c r="L178" s="627"/>
    </row>
    <row r="179" spans="12:12">
      <c r="L179" s="627"/>
    </row>
    <row r="180" spans="12:12">
      <c r="L180" s="622"/>
    </row>
    <row r="181" spans="12:12">
      <c r="L181" s="622"/>
    </row>
    <row r="182" spans="12:12">
      <c r="L182" s="622"/>
    </row>
    <row r="183" spans="12:12">
      <c r="L183" s="622"/>
    </row>
    <row r="184" spans="12:12">
      <c r="L184" s="622"/>
    </row>
    <row r="185" spans="12:12">
      <c r="L185" s="622"/>
    </row>
    <row r="186" spans="12:12">
      <c r="L186" s="622"/>
    </row>
    <row r="187" spans="12:12">
      <c r="L187" s="622"/>
    </row>
    <row r="188" spans="12:12">
      <c r="L188" s="622"/>
    </row>
    <row r="189" spans="12:12">
      <c r="L189" s="622"/>
    </row>
    <row r="190" spans="12:12">
      <c r="L190" s="622"/>
    </row>
    <row r="191" spans="12:12">
      <c r="L191" s="622"/>
    </row>
    <row r="192" spans="12:12">
      <c r="L192" s="622"/>
    </row>
    <row r="193" spans="12:12">
      <c r="L193" s="622"/>
    </row>
    <row r="194" spans="12:12">
      <c r="L194" s="622"/>
    </row>
    <row r="195" spans="12:12">
      <c r="L195" s="627"/>
    </row>
    <row r="196" spans="12:12">
      <c r="L196" s="622"/>
    </row>
    <row r="197" spans="12:12">
      <c r="L197" s="622"/>
    </row>
    <row r="198" spans="12:12">
      <c r="L198" s="622"/>
    </row>
    <row r="199" spans="12:12">
      <c r="L199" s="627"/>
    </row>
    <row r="200" spans="12:12">
      <c r="L200" s="622"/>
    </row>
    <row r="201" spans="12:12">
      <c r="L201" s="683"/>
    </row>
    <row r="202" spans="12:12">
      <c r="L202" s="622"/>
    </row>
    <row r="203" spans="12:12">
      <c r="L203" s="622"/>
    </row>
    <row r="204" spans="12:12">
      <c r="L204" s="622"/>
    </row>
    <row r="205" spans="12:12">
      <c r="L205" s="622"/>
    </row>
    <row r="206" spans="12:12">
      <c r="L206" s="622"/>
    </row>
    <row r="207" spans="12:12">
      <c r="L207" s="622"/>
    </row>
    <row r="208" spans="12:12">
      <c r="L208" s="622"/>
    </row>
    <row r="209" spans="12:12">
      <c r="L209" s="622"/>
    </row>
    <row r="210" spans="12:12">
      <c r="L210" s="622"/>
    </row>
    <row r="211" spans="12:12">
      <c r="L211" s="622"/>
    </row>
    <row r="212" spans="12:12">
      <c r="L212" s="622"/>
    </row>
    <row r="213" spans="12:12">
      <c r="L213" s="622"/>
    </row>
    <row r="214" spans="12:12">
      <c r="L214" s="627"/>
    </row>
    <row r="215" spans="12:12">
      <c r="L215" s="622"/>
    </row>
    <row r="216" spans="12:12">
      <c r="L216" s="622"/>
    </row>
    <row r="217" spans="12:12">
      <c r="L217" s="622"/>
    </row>
    <row r="218" spans="12:12">
      <c r="L218" s="622"/>
    </row>
    <row r="219" spans="12:12">
      <c r="L219" s="622"/>
    </row>
    <row r="220" spans="12:12">
      <c r="L220" s="622"/>
    </row>
    <row r="221" spans="12:12">
      <c r="L221" s="622"/>
    </row>
  </sheetData>
  <mergeCells count="10">
    <mergeCell ref="B17:I17"/>
    <mergeCell ref="B18:I18"/>
    <mergeCell ref="C19:H19"/>
    <mergeCell ref="B121:G121"/>
    <mergeCell ref="B3:I9"/>
    <mergeCell ref="B10:I12"/>
    <mergeCell ref="B13:I13"/>
    <mergeCell ref="C14:G14"/>
    <mergeCell ref="C15:G15"/>
    <mergeCell ref="C16:G16"/>
  </mergeCells>
  <pageMargins left="0.78749999999999998" right="0.78749999999999998" top="0.98402777777777795" bottom="0.98402777777777795" header="0.51111111111111096" footer="0.51111111111111096"/>
  <pageSetup paperSize="9" scale="43" firstPageNumber="0" fitToHeight="0" orientation="portrait" useFirstPageNumber="1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MK106"/>
  <sheetViews>
    <sheetView tabSelected="1" topLeftCell="A71" zoomScale="90" zoomScaleNormal="90" workbookViewId="0">
      <selection activeCell="D107" sqref="D107"/>
    </sheetView>
  </sheetViews>
  <sheetFormatPr defaultColWidth="8.7109375" defaultRowHeight="15.75"/>
  <cols>
    <col min="1" max="1" width="2.42578125" style="3" customWidth="1"/>
    <col min="2" max="2" width="12" style="3" customWidth="1"/>
    <col min="3" max="3" width="13.42578125" style="3" customWidth="1"/>
    <col min="4" max="4" width="70.5703125" style="3" customWidth="1"/>
    <col min="5" max="5" width="8.42578125" style="47" customWidth="1"/>
    <col min="6" max="6" width="12.5703125" style="5" customWidth="1"/>
    <col min="7" max="7" width="2.85546875" style="3" customWidth="1"/>
    <col min="8" max="8" width="15.85546875" style="48" customWidth="1"/>
    <col min="9" max="9" width="16.42578125" style="3" customWidth="1"/>
    <col min="10" max="10" width="11.140625" style="3" customWidth="1"/>
    <col min="11" max="1025" width="8.7109375" style="3"/>
  </cols>
  <sheetData>
    <row r="1" spans="1:10" ht="20.25" customHeight="1"/>
    <row r="2" spans="1:10">
      <c r="A2" s="49"/>
      <c r="B2" s="49"/>
      <c r="C2" s="49"/>
      <c r="D2" s="49"/>
      <c r="E2" s="50"/>
      <c r="F2" s="51"/>
    </row>
    <row r="3" spans="1:10" s="46" customFormat="1" ht="31.5" customHeight="1">
      <c r="A3" s="52"/>
      <c r="B3" s="1104" t="s">
        <v>521</v>
      </c>
      <c r="C3" s="1104"/>
      <c r="D3" s="1104"/>
      <c r="E3" s="1104"/>
      <c r="F3" s="1104"/>
      <c r="H3" s="53"/>
      <c r="I3" s="63"/>
    </row>
    <row r="4" spans="1:10" s="1" customFormat="1" ht="30" customHeight="1">
      <c r="B4" s="1103" t="s">
        <v>23</v>
      </c>
      <c r="C4" s="1103"/>
      <c r="D4" s="1103"/>
      <c r="E4" s="1105" t="s">
        <v>573</v>
      </c>
      <c r="F4" s="1105"/>
      <c r="H4" s="53"/>
      <c r="I4" s="63"/>
    </row>
    <row r="5" spans="1:10" s="1" customFormat="1" ht="30" customHeight="1">
      <c r="B5" s="14" t="s">
        <v>15</v>
      </c>
      <c r="C5" s="14" t="s">
        <v>16</v>
      </c>
      <c r="D5" s="15" t="s">
        <v>27</v>
      </c>
      <c r="E5" s="14" t="s">
        <v>18</v>
      </c>
      <c r="F5" s="16" t="s">
        <v>19</v>
      </c>
      <c r="G5" s="54"/>
      <c r="H5" s="53"/>
    </row>
    <row r="6" spans="1:10" s="1" customFormat="1" ht="30" customHeight="1">
      <c r="B6" s="18" t="s">
        <v>115</v>
      </c>
      <c r="C6" s="19">
        <v>10201</v>
      </c>
      <c r="D6" s="23" t="s">
        <v>33</v>
      </c>
      <c r="E6" s="21" t="s">
        <v>31</v>
      </c>
      <c r="F6" s="22">
        <v>509.42</v>
      </c>
      <c r="H6" s="53"/>
    </row>
    <row r="7" spans="1:10" s="1" customFormat="1" ht="30" customHeight="1">
      <c r="B7" s="18" t="s">
        <v>115</v>
      </c>
      <c r="C7" s="19">
        <v>10219</v>
      </c>
      <c r="D7" s="23" t="s">
        <v>41</v>
      </c>
      <c r="E7" s="55" t="s">
        <v>36</v>
      </c>
      <c r="F7" s="22">
        <v>0.18</v>
      </c>
      <c r="H7" s="53"/>
    </row>
    <row r="8" spans="1:10" s="1" customFormat="1" ht="30" customHeight="1">
      <c r="B8" s="18" t="s">
        <v>115</v>
      </c>
      <c r="C8" s="19">
        <v>10403</v>
      </c>
      <c r="D8" s="23" t="s">
        <v>43</v>
      </c>
      <c r="E8" s="21" t="s">
        <v>44</v>
      </c>
      <c r="F8" s="22">
        <v>2</v>
      </c>
      <c r="H8" s="53"/>
    </row>
    <row r="9" spans="1:10" s="1" customFormat="1" ht="30" customHeight="1">
      <c r="B9" s="18" t="s">
        <v>115</v>
      </c>
      <c r="C9" s="19">
        <v>10216</v>
      </c>
      <c r="D9" s="20" t="s">
        <v>38</v>
      </c>
      <c r="E9" s="18" t="s">
        <v>39</v>
      </c>
      <c r="F9" s="22">
        <v>87.94</v>
      </c>
      <c r="H9" s="53"/>
    </row>
    <row r="10" spans="1:10" s="1" customFormat="1" ht="30" customHeight="1">
      <c r="B10" s="1103" t="s">
        <v>57</v>
      </c>
      <c r="C10" s="1103"/>
      <c r="D10" s="1103"/>
      <c r="E10" s="1103"/>
      <c r="F10" s="1103"/>
      <c r="H10" s="53"/>
    </row>
    <row r="11" spans="1:10" s="1" customFormat="1" ht="30" customHeight="1">
      <c r="B11" s="14"/>
      <c r="C11" s="14"/>
      <c r="D11" s="15" t="s">
        <v>59</v>
      </c>
      <c r="E11" s="14"/>
      <c r="F11" s="16"/>
      <c r="H11" s="53"/>
    </row>
    <row r="12" spans="1:10" s="1" customFormat="1" ht="30.75" customHeight="1">
      <c r="B12" s="18" t="s">
        <v>115</v>
      </c>
      <c r="C12" s="19">
        <v>20305</v>
      </c>
      <c r="D12" s="20" t="s">
        <v>61</v>
      </c>
      <c r="E12" s="21" t="s">
        <v>31</v>
      </c>
      <c r="F12" s="22">
        <v>8</v>
      </c>
      <c r="H12" s="53"/>
    </row>
    <row r="13" spans="1:10" s="1" customFormat="1" ht="79.5" customHeight="1">
      <c r="B13" s="18" t="s">
        <v>115</v>
      </c>
      <c r="C13" s="19">
        <v>20352</v>
      </c>
      <c r="D13" s="20" t="s">
        <v>63</v>
      </c>
      <c r="E13" s="18" t="s">
        <v>44</v>
      </c>
      <c r="F13" s="22">
        <v>4</v>
      </c>
      <c r="H13" s="53"/>
    </row>
    <row r="14" spans="1:10" s="1" customFormat="1" ht="36" customHeight="1">
      <c r="B14" s="18" t="s">
        <v>115</v>
      </c>
      <c r="C14" s="19">
        <v>20344</v>
      </c>
      <c r="D14" s="20" t="s">
        <v>66</v>
      </c>
      <c r="E14" s="18" t="s">
        <v>44</v>
      </c>
      <c r="F14" s="22">
        <v>1</v>
      </c>
      <c r="H14" s="53"/>
    </row>
    <row r="15" spans="1:10" s="1" customFormat="1" ht="69" customHeight="1">
      <c r="B15" s="18" t="s">
        <v>115</v>
      </c>
      <c r="C15" s="19">
        <v>20350</v>
      </c>
      <c r="D15" s="56" t="s">
        <v>68</v>
      </c>
      <c r="E15" s="21" t="s">
        <v>39</v>
      </c>
      <c r="F15" s="57">
        <v>89.36</v>
      </c>
      <c r="H15" s="53"/>
      <c r="J15" s="64"/>
    </row>
    <row r="16" spans="1:10" s="1" customFormat="1" ht="52.5" customHeight="1">
      <c r="B16" s="14"/>
      <c r="C16" s="14"/>
      <c r="D16" s="15" t="s">
        <v>70</v>
      </c>
      <c r="E16" s="14"/>
      <c r="F16" s="16"/>
      <c r="H16" s="53"/>
    </row>
    <row r="17" spans="1:10" s="1" customFormat="1" ht="71.25" customHeight="1">
      <c r="B17" s="18" t="s">
        <v>115</v>
      </c>
      <c r="C17" s="19">
        <v>20812</v>
      </c>
      <c r="D17" s="20" t="s">
        <v>72</v>
      </c>
      <c r="E17" s="18" t="s">
        <v>39</v>
      </c>
      <c r="F17" s="22">
        <v>6</v>
      </c>
      <c r="H17" s="53"/>
    </row>
    <row r="18" spans="1:10" s="1" customFormat="1" ht="70.5" customHeight="1">
      <c r="B18" s="18" t="s">
        <v>115</v>
      </c>
      <c r="C18" s="19">
        <v>20713</v>
      </c>
      <c r="D18" s="20" t="s">
        <v>74</v>
      </c>
      <c r="E18" s="18" t="s">
        <v>39</v>
      </c>
      <c r="F18" s="22">
        <v>8</v>
      </c>
      <c r="H18" s="53"/>
    </row>
    <row r="19" spans="1:10" s="1" customFormat="1" ht="30" customHeight="1">
      <c r="B19" s="1103" t="s">
        <v>75</v>
      </c>
      <c r="C19" s="1103"/>
      <c r="D19" s="1103"/>
      <c r="E19" s="1103"/>
      <c r="F19" s="1103"/>
      <c r="H19" s="53"/>
    </row>
    <row r="20" spans="1:10" s="1" customFormat="1" ht="30" customHeight="1">
      <c r="B20" s="14"/>
      <c r="C20" s="14"/>
      <c r="D20" s="15" t="s">
        <v>77</v>
      </c>
      <c r="E20" s="14"/>
      <c r="F20" s="16"/>
      <c r="H20" s="53"/>
    </row>
    <row r="21" spans="1:10" s="2" customFormat="1" ht="36" customHeight="1">
      <c r="A21" s="1"/>
      <c r="B21" s="18" t="s">
        <v>115</v>
      </c>
      <c r="C21" s="19">
        <v>30101</v>
      </c>
      <c r="D21" s="20" t="s">
        <v>79</v>
      </c>
      <c r="E21" s="21" t="s">
        <v>36</v>
      </c>
      <c r="F21" s="22">
        <v>2.3199999999999998</v>
      </c>
      <c r="H21" s="53"/>
      <c r="J21" s="25"/>
    </row>
    <row r="22" spans="1:10" s="2" customFormat="1" ht="30" customHeight="1">
      <c r="A22" s="1"/>
      <c r="B22" s="18" t="s">
        <v>115</v>
      </c>
      <c r="C22" s="19">
        <v>30119</v>
      </c>
      <c r="D22" s="20" t="s">
        <v>83</v>
      </c>
      <c r="E22" s="21" t="s">
        <v>31</v>
      </c>
      <c r="F22" s="22">
        <v>4.76</v>
      </c>
      <c r="H22" s="53"/>
    </row>
    <row r="23" spans="1:10" s="2" customFormat="1" ht="30" customHeight="1">
      <c r="A23" s="1"/>
      <c r="B23" s="18" t="s">
        <v>115</v>
      </c>
      <c r="C23" s="19">
        <v>30201</v>
      </c>
      <c r="D23" s="20" t="s">
        <v>87</v>
      </c>
      <c r="E23" s="21" t="s">
        <v>36</v>
      </c>
      <c r="F23" s="22">
        <v>1.82</v>
      </c>
      <c r="H23" s="53"/>
    </row>
    <row r="24" spans="1:10" s="1" customFormat="1" ht="30.75" customHeight="1">
      <c r="B24" s="14"/>
      <c r="C24" s="14"/>
      <c r="D24" s="15" t="s">
        <v>91</v>
      </c>
      <c r="E24" s="14"/>
      <c r="F24" s="16"/>
      <c r="H24" s="53"/>
    </row>
    <row r="25" spans="1:10" s="1" customFormat="1" ht="71.25" customHeight="1">
      <c r="B25" s="18" t="s">
        <v>115</v>
      </c>
      <c r="C25" s="19">
        <v>30304</v>
      </c>
      <c r="D25" s="20" t="s">
        <v>93</v>
      </c>
      <c r="E25" s="21" t="s">
        <v>36</v>
      </c>
      <c r="F25" s="22">
        <v>71.510000000000005</v>
      </c>
      <c r="H25" s="53"/>
    </row>
    <row r="26" spans="1:10" s="2" customFormat="1" ht="30" customHeight="1">
      <c r="A26" s="1"/>
      <c r="B26" s="1103" t="s">
        <v>117</v>
      </c>
      <c r="C26" s="1103"/>
      <c r="D26" s="1103"/>
      <c r="E26" s="1103"/>
      <c r="F26" s="1103"/>
      <c r="H26" s="53"/>
    </row>
    <row r="27" spans="1:10" s="2" customFormat="1" ht="30" customHeight="1">
      <c r="A27" s="1"/>
      <c r="B27" s="14"/>
      <c r="C27" s="14"/>
      <c r="D27" s="15" t="s">
        <v>119</v>
      </c>
      <c r="E27" s="14"/>
      <c r="F27" s="16"/>
      <c r="H27" s="53"/>
    </row>
    <row r="28" spans="1:10" s="1" customFormat="1" ht="30" customHeight="1">
      <c r="B28" s="18" t="s">
        <v>115</v>
      </c>
      <c r="C28" s="18">
        <v>130112</v>
      </c>
      <c r="D28" s="58" t="s">
        <v>121</v>
      </c>
      <c r="E28" s="21" t="s">
        <v>31</v>
      </c>
      <c r="F28" s="22">
        <v>237.13</v>
      </c>
      <c r="H28" s="53"/>
    </row>
    <row r="29" spans="1:10" s="1" customFormat="1" ht="36" customHeight="1">
      <c r="B29" s="18" t="s">
        <v>115</v>
      </c>
      <c r="C29" s="19">
        <v>130103</v>
      </c>
      <c r="D29" s="20" t="s">
        <v>123</v>
      </c>
      <c r="E29" s="21" t="s">
        <v>31</v>
      </c>
      <c r="F29" s="22">
        <v>120.9</v>
      </c>
      <c r="H29" s="53"/>
    </row>
    <row r="30" spans="1:10" s="1" customFormat="1" ht="36" customHeight="1">
      <c r="B30" s="59" t="s">
        <v>125</v>
      </c>
      <c r="C30" s="33">
        <v>97087</v>
      </c>
      <c r="D30" s="34" t="s">
        <v>208</v>
      </c>
      <c r="E30" s="21" t="s">
        <v>31</v>
      </c>
      <c r="F30" s="22">
        <v>237.13</v>
      </c>
      <c r="H30" s="53"/>
    </row>
    <row r="31" spans="1:10" s="1" customFormat="1" ht="53.25" customHeight="1">
      <c r="B31" s="59" t="s">
        <v>128</v>
      </c>
      <c r="C31" s="60">
        <v>3637</v>
      </c>
      <c r="D31" s="20" t="s">
        <v>129</v>
      </c>
      <c r="E31" s="21" t="s">
        <v>31</v>
      </c>
      <c r="F31" s="22">
        <v>237.13</v>
      </c>
      <c r="H31" s="53"/>
    </row>
    <row r="32" spans="1:10" s="2" customFormat="1" ht="30" customHeight="1">
      <c r="A32" s="1"/>
      <c r="B32" s="14"/>
      <c r="C32" s="14"/>
      <c r="D32" s="15" t="s">
        <v>107</v>
      </c>
      <c r="E32" s="14"/>
      <c r="F32" s="16"/>
      <c r="H32" s="53"/>
    </row>
    <row r="33" spans="1:10" s="2" customFormat="1" ht="36" customHeight="1">
      <c r="A33" s="1"/>
      <c r="B33" s="18" t="s">
        <v>128</v>
      </c>
      <c r="C33" s="19">
        <v>7675</v>
      </c>
      <c r="D33" s="61" t="s">
        <v>134</v>
      </c>
      <c r="E33" s="21" t="s">
        <v>31</v>
      </c>
      <c r="F33" s="22">
        <v>94.23</v>
      </c>
      <c r="H33" s="53"/>
    </row>
    <row r="34" spans="1:10" s="1" customFormat="1" ht="53.25" customHeight="1">
      <c r="B34" s="18" t="s">
        <v>136</v>
      </c>
      <c r="C34" s="62"/>
      <c r="D34" s="20" t="s">
        <v>574</v>
      </c>
      <c r="E34" s="21" t="s">
        <v>31</v>
      </c>
      <c r="F34" s="22">
        <v>38.76</v>
      </c>
      <c r="H34" s="53"/>
    </row>
    <row r="35" spans="1:10" s="1" customFormat="1" ht="69.75" customHeight="1">
      <c r="B35" s="18" t="s">
        <v>432</v>
      </c>
      <c r="C35" s="18"/>
      <c r="D35" s="20" t="s">
        <v>140</v>
      </c>
      <c r="E35" s="21" t="s">
        <v>31</v>
      </c>
      <c r="F35" s="22">
        <v>63.33</v>
      </c>
      <c r="H35" s="53"/>
      <c r="J35" s="65"/>
    </row>
    <row r="36" spans="1:10" s="1" customFormat="1" ht="70.5" customHeight="1">
      <c r="B36" s="18" t="s">
        <v>430</v>
      </c>
      <c r="C36" s="18"/>
      <c r="D36" s="20" t="s">
        <v>143</v>
      </c>
      <c r="E36" s="21" t="s">
        <v>31</v>
      </c>
      <c r="F36" s="22">
        <v>33.29</v>
      </c>
      <c r="H36" s="53"/>
      <c r="J36" s="65"/>
    </row>
    <row r="37" spans="1:10" s="1" customFormat="1" ht="30" customHeight="1">
      <c r="B37" s="14"/>
      <c r="C37" s="14"/>
      <c r="D37" s="15" t="s">
        <v>148</v>
      </c>
      <c r="E37" s="14"/>
      <c r="F37" s="16"/>
      <c r="H37" s="53"/>
    </row>
    <row r="38" spans="1:10" s="1" customFormat="1" ht="30" customHeight="1">
      <c r="B38" s="18" t="s">
        <v>115</v>
      </c>
      <c r="C38" s="18">
        <v>130308</v>
      </c>
      <c r="D38" s="20" t="s">
        <v>150</v>
      </c>
      <c r="E38" s="21" t="s">
        <v>151</v>
      </c>
      <c r="F38" s="22">
        <v>153.02000000000001</v>
      </c>
      <c r="H38" s="53"/>
    </row>
    <row r="39" spans="1:10" s="2" customFormat="1" ht="30" customHeight="1">
      <c r="A39" s="1"/>
      <c r="B39" s="1103" t="s">
        <v>156</v>
      </c>
      <c r="C39" s="1103"/>
      <c r="D39" s="1103"/>
      <c r="E39" s="1103"/>
      <c r="F39" s="1103"/>
      <c r="H39" s="53"/>
    </row>
    <row r="40" spans="1:10" s="1" customFormat="1" ht="30" customHeight="1">
      <c r="B40" s="14"/>
      <c r="C40" s="14"/>
      <c r="D40" s="15" t="s">
        <v>158</v>
      </c>
      <c r="E40" s="14"/>
      <c r="F40" s="16"/>
      <c r="H40" s="53"/>
    </row>
    <row r="41" spans="1:10" s="1" customFormat="1" ht="52.5" customHeight="1">
      <c r="B41" s="18" t="s">
        <v>115</v>
      </c>
      <c r="C41" s="19">
        <v>150614</v>
      </c>
      <c r="D41" s="20" t="s">
        <v>160</v>
      </c>
      <c r="E41" s="18" t="s">
        <v>44</v>
      </c>
      <c r="F41" s="22">
        <v>3</v>
      </c>
      <c r="H41" s="53"/>
    </row>
    <row r="42" spans="1:10" s="1" customFormat="1" ht="30" customHeight="1">
      <c r="B42" s="18" t="s">
        <v>115</v>
      </c>
      <c r="C42" s="19">
        <v>150628</v>
      </c>
      <c r="D42" s="20" t="s">
        <v>162</v>
      </c>
      <c r="E42" s="18" t="s">
        <v>44</v>
      </c>
      <c r="F42" s="22">
        <v>24</v>
      </c>
      <c r="H42" s="53"/>
    </row>
    <row r="43" spans="1:10" s="1" customFormat="1" ht="30.75" customHeight="1">
      <c r="B43" s="14"/>
      <c r="C43" s="14"/>
      <c r="D43" s="15" t="s">
        <v>164</v>
      </c>
      <c r="E43" s="14"/>
      <c r="F43" s="16"/>
      <c r="H43" s="53"/>
    </row>
    <row r="44" spans="1:10" s="1" customFormat="1" ht="29.25" customHeight="1">
      <c r="B44" s="18" t="s">
        <v>115</v>
      </c>
      <c r="C44" s="19">
        <v>151133</v>
      </c>
      <c r="D44" s="20" t="s">
        <v>166</v>
      </c>
      <c r="E44" s="21" t="s">
        <v>39</v>
      </c>
      <c r="F44" s="22">
        <v>40</v>
      </c>
      <c r="H44" s="53"/>
    </row>
    <row r="45" spans="1:10" s="1" customFormat="1" ht="35.25" customHeight="1">
      <c r="B45" s="18" t="s">
        <v>125</v>
      </c>
      <c r="C45" s="19">
        <v>91850</v>
      </c>
      <c r="D45" s="20" t="s">
        <v>168</v>
      </c>
      <c r="E45" s="21" t="s">
        <v>39</v>
      </c>
      <c r="F45" s="22">
        <v>25</v>
      </c>
      <c r="H45" s="53"/>
    </row>
    <row r="46" spans="1:10" s="100" customFormat="1" ht="30.75" customHeight="1">
      <c r="B46" s="107"/>
      <c r="C46" s="115"/>
      <c r="D46" s="109" t="s">
        <v>170</v>
      </c>
      <c r="E46" s="115"/>
      <c r="F46" s="116"/>
    </row>
    <row r="47" spans="1:10" s="100" customFormat="1" ht="36" customHeight="1">
      <c r="B47" s="111" t="s">
        <v>115</v>
      </c>
      <c r="C47" s="19">
        <v>151301</v>
      </c>
      <c r="D47" s="20" t="s">
        <v>172</v>
      </c>
      <c r="E47" s="18" t="s">
        <v>44</v>
      </c>
      <c r="F47" s="396">
        <v>2</v>
      </c>
    </row>
    <row r="48" spans="1:10" s="100" customFormat="1" ht="36" customHeight="1">
      <c r="B48" s="111" t="s">
        <v>115</v>
      </c>
      <c r="C48" s="19">
        <v>151302</v>
      </c>
      <c r="D48" s="20" t="s">
        <v>174</v>
      </c>
      <c r="E48" s="18" t="s">
        <v>44</v>
      </c>
      <c r="F48" s="396">
        <v>2</v>
      </c>
    </row>
    <row r="49" spans="1:8" s="1" customFormat="1" ht="30.75" customHeight="1">
      <c r="B49" s="14"/>
      <c r="C49" s="14"/>
      <c r="D49" s="15" t="s">
        <v>176</v>
      </c>
      <c r="E49" s="14"/>
      <c r="F49" s="16"/>
      <c r="H49" s="53"/>
    </row>
    <row r="50" spans="1:8" s="1" customFormat="1" ht="36" customHeight="1">
      <c r="B50" s="18" t="s">
        <v>115</v>
      </c>
      <c r="C50" s="19">
        <v>151402</v>
      </c>
      <c r="D50" s="20" t="s">
        <v>178</v>
      </c>
      <c r="E50" s="21" t="s">
        <v>39</v>
      </c>
      <c r="F50" s="22">
        <v>50</v>
      </c>
      <c r="H50" s="53"/>
    </row>
    <row r="51" spans="1:8" s="1" customFormat="1" ht="36" customHeight="1">
      <c r="B51" s="18" t="s">
        <v>115</v>
      </c>
      <c r="C51" s="19">
        <v>151403</v>
      </c>
      <c r="D51" s="20" t="s">
        <v>180</v>
      </c>
      <c r="E51" s="21" t="s">
        <v>39</v>
      </c>
      <c r="F51" s="22">
        <v>30</v>
      </c>
      <c r="H51" s="53"/>
    </row>
    <row r="52" spans="1:8" s="1" customFormat="1" ht="30.75" customHeight="1">
      <c r="B52" s="14"/>
      <c r="C52" s="14"/>
      <c r="D52" s="15" t="s">
        <v>182</v>
      </c>
      <c r="E52" s="14"/>
      <c r="F52" s="16"/>
      <c r="H52" s="53"/>
    </row>
    <row r="53" spans="1:8" s="1" customFormat="1" ht="52.5" customHeight="1">
      <c r="B53" s="18" t="s">
        <v>115</v>
      </c>
      <c r="C53" s="19">
        <v>151817</v>
      </c>
      <c r="D53" s="20" t="s">
        <v>184</v>
      </c>
      <c r="E53" s="21" t="s">
        <v>44</v>
      </c>
      <c r="F53" s="22">
        <v>6</v>
      </c>
      <c r="H53" s="53"/>
    </row>
    <row r="54" spans="1:8" s="2" customFormat="1" ht="30" customHeight="1">
      <c r="A54" s="1"/>
      <c r="B54" s="1103" t="s">
        <v>185</v>
      </c>
      <c r="C54" s="1103"/>
      <c r="D54" s="1103"/>
      <c r="E54" s="1103"/>
      <c r="F54" s="1103"/>
      <c r="H54" s="53"/>
    </row>
    <row r="55" spans="1:8" s="2" customFormat="1" ht="30" customHeight="1">
      <c r="A55" s="1"/>
      <c r="B55" s="14"/>
      <c r="C55" s="14"/>
      <c r="D55" s="15" t="s">
        <v>187</v>
      </c>
      <c r="E55" s="14"/>
      <c r="F55" s="16"/>
      <c r="H55" s="53"/>
    </row>
    <row r="56" spans="1:8" s="2" customFormat="1" ht="52.5" customHeight="1">
      <c r="A56" s="1"/>
      <c r="B56" s="18" t="s">
        <v>575</v>
      </c>
      <c r="C56" s="27"/>
      <c r="D56" s="28" t="s">
        <v>570</v>
      </c>
      <c r="E56" s="18" t="s">
        <v>44</v>
      </c>
      <c r="F56" s="22">
        <v>8</v>
      </c>
      <c r="H56" s="53"/>
    </row>
    <row r="57" spans="1:8" s="2" customFormat="1" ht="36" customHeight="1">
      <c r="A57" s="1"/>
      <c r="B57" s="18" t="s">
        <v>189</v>
      </c>
      <c r="C57" s="18"/>
      <c r="D57" s="28" t="s">
        <v>195</v>
      </c>
      <c r="E57" s="18" t="s">
        <v>44</v>
      </c>
      <c r="F57" s="22">
        <v>8</v>
      </c>
      <c r="H57" s="53"/>
    </row>
    <row r="58" spans="1:8" s="2" customFormat="1" ht="30" customHeight="1">
      <c r="A58" s="1"/>
      <c r="B58" s="18" t="s">
        <v>197</v>
      </c>
      <c r="C58" s="18">
        <v>170993</v>
      </c>
      <c r="D58" s="28" t="s">
        <v>198</v>
      </c>
      <c r="E58" s="18" t="s">
        <v>44</v>
      </c>
      <c r="F58" s="22">
        <v>4</v>
      </c>
      <c r="H58" s="53"/>
    </row>
    <row r="59" spans="1:8" s="2" customFormat="1" ht="36" customHeight="1">
      <c r="A59" s="1"/>
      <c r="B59" s="18" t="s">
        <v>576</v>
      </c>
      <c r="C59" s="18"/>
      <c r="D59" s="28" t="s">
        <v>535</v>
      </c>
      <c r="E59" s="18" t="s">
        <v>44</v>
      </c>
      <c r="F59" s="22">
        <v>4</v>
      </c>
      <c r="H59" s="53"/>
    </row>
    <row r="60" spans="1:8" s="1" customFormat="1" ht="30.75" customHeight="1">
      <c r="B60" s="1103" t="s">
        <v>202</v>
      </c>
      <c r="C60" s="1103"/>
      <c r="D60" s="1103"/>
      <c r="E60" s="1103"/>
      <c r="F60" s="1103"/>
      <c r="H60" s="53"/>
    </row>
    <row r="61" spans="1:8" s="1" customFormat="1" ht="30.75" customHeight="1">
      <c r="B61" s="14"/>
      <c r="C61" s="14"/>
      <c r="D61" s="15" t="s">
        <v>204</v>
      </c>
      <c r="E61" s="14"/>
      <c r="F61" s="16"/>
      <c r="H61" s="53"/>
    </row>
    <row r="62" spans="1:8" s="1" customFormat="1" ht="30" customHeight="1">
      <c r="B62" s="18" t="s">
        <v>115</v>
      </c>
      <c r="C62" s="18">
        <v>130112</v>
      </c>
      <c r="D62" s="58" t="s">
        <v>206</v>
      </c>
      <c r="E62" s="21" t="s">
        <v>31</v>
      </c>
      <c r="F62" s="22">
        <v>210.17</v>
      </c>
      <c r="H62" s="53"/>
    </row>
    <row r="63" spans="1:8" s="1" customFormat="1" ht="36" customHeight="1">
      <c r="B63" s="59" t="s">
        <v>125</v>
      </c>
      <c r="C63" s="33">
        <v>97087</v>
      </c>
      <c r="D63" s="34" t="s">
        <v>208</v>
      </c>
      <c r="E63" s="21" t="s">
        <v>31</v>
      </c>
      <c r="F63" s="22">
        <v>210.17</v>
      </c>
      <c r="H63" s="53"/>
    </row>
    <row r="64" spans="1:8" s="1" customFormat="1" ht="52.5" customHeight="1">
      <c r="B64" s="59" t="s">
        <v>128</v>
      </c>
      <c r="C64" s="60">
        <v>3637</v>
      </c>
      <c r="D64" s="20" t="s">
        <v>210</v>
      </c>
      <c r="E64" s="21" t="s">
        <v>31</v>
      </c>
      <c r="F64" s="22">
        <v>210.17</v>
      </c>
      <c r="H64" s="53"/>
    </row>
    <row r="65" spans="1:10" s="2" customFormat="1" ht="36" customHeight="1">
      <c r="A65" s="1"/>
      <c r="B65" s="18" t="s">
        <v>115</v>
      </c>
      <c r="C65" s="19">
        <v>200202</v>
      </c>
      <c r="D65" s="20" t="s">
        <v>540</v>
      </c>
      <c r="E65" s="21" t="s">
        <v>39</v>
      </c>
      <c r="F65" s="22">
        <v>94.09</v>
      </c>
      <c r="H65" s="53"/>
    </row>
    <row r="66" spans="1:10" s="2" customFormat="1" ht="30" customHeight="1">
      <c r="A66" s="1"/>
      <c r="B66" s="18" t="s">
        <v>115</v>
      </c>
      <c r="C66" s="19">
        <v>190205</v>
      </c>
      <c r="D66" s="20" t="s">
        <v>541</v>
      </c>
      <c r="E66" s="21" t="s">
        <v>31</v>
      </c>
      <c r="F66" s="22">
        <v>21.99</v>
      </c>
      <c r="H66" s="53"/>
    </row>
    <row r="67" spans="1:10" s="2" customFormat="1" ht="52.5" customHeight="1">
      <c r="A67" s="1"/>
      <c r="B67" s="18" t="s">
        <v>115</v>
      </c>
      <c r="C67" s="19">
        <v>200253</v>
      </c>
      <c r="D67" s="20" t="s">
        <v>572</v>
      </c>
      <c r="E67" s="21" t="s">
        <v>31</v>
      </c>
      <c r="F67" s="22">
        <v>42.1</v>
      </c>
      <c r="H67" s="53"/>
    </row>
    <row r="68" spans="1:10" s="1" customFormat="1" ht="70.5" customHeight="1">
      <c r="B68" s="18" t="s">
        <v>115</v>
      </c>
      <c r="C68" s="18">
        <v>130230</v>
      </c>
      <c r="D68" s="20" t="s">
        <v>558</v>
      </c>
      <c r="E68" s="21" t="s">
        <v>31</v>
      </c>
      <c r="F68" s="22">
        <v>167.73</v>
      </c>
      <c r="H68" s="53"/>
    </row>
    <row r="69" spans="1:10" s="1" customFormat="1" ht="52.5" customHeight="1">
      <c r="B69" s="18" t="s">
        <v>128</v>
      </c>
      <c r="C69" s="18">
        <v>12214</v>
      </c>
      <c r="D69" s="37" t="s">
        <v>542</v>
      </c>
      <c r="E69" s="21" t="s">
        <v>44</v>
      </c>
      <c r="F69" s="22">
        <v>2</v>
      </c>
      <c r="H69" s="53"/>
    </row>
    <row r="70" spans="1:10" s="2" customFormat="1" ht="30.75" customHeight="1">
      <c r="A70" s="1"/>
      <c r="B70" s="14"/>
      <c r="C70" s="14"/>
      <c r="D70" s="15" t="s">
        <v>225</v>
      </c>
      <c r="E70" s="14"/>
      <c r="F70" s="16"/>
      <c r="H70" s="53"/>
    </row>
    <row r="71" spans="1:10" s="2" customFormat="1" ht="36" customHeight="1">
      <c r="A71" s="1"/>
      <c r="B71" s="18" t="s">
        <v>115</v>
      </c>
      <c r="C71" s="19">
        <v>200326</v>
      </c>
      <c r="D71" s="20" t="s">
        <v>227</v>
      </c>
      <c r="E71" s="21" t="s">
        <v>31</v>
      </c>
      <c r="F71" s="22">
        <v>177.06</v>
      </c>
      <c r="H71" s="53"/>
    </row>
    <row r="72" spans="1:10" s="2" customFormat="1" ht="51.75" customHeight="1">
      <c r="B72" s="18" t="s">
        <v>125</v>
      </c>
      <c r="C72" s="19">
        <v>98510</v>
      </c>
      <c r="D72" s="20" t="s">
        <v>231</v>
      </c>
      <c r="E72" s="18" t="s">
        <v>524</v>
      </c>
      <c r="F72" s="22">
        <v>4</v>
      </c>
    </row>
    <row r="73" spans="1:10" s="2" customFormat="1" ht="36" customHeight="1">
      <c r="A73" s="1"/>
      <c r="B73" s="18" t="s">
        <v>125</v>
      </c>
      <c r="C73" s="19">
        <v>98516</v>
      </c>
      <c r="D73" s="20" t="s">
        <v>229</v>
      </c>
      <c r="E73" s="21" t="s">
        <v>44</v>
      </c>
      <c r="F73" s="22">
        <v>2</v>
      </c>
      <c r="H73" s="53"/>
    </row>
    <row r="74" spans="1:10" s="2" customFormat="1" ht="30" customHeight="1">
      <c r="A74" s="1"/>
      <c r="B74" s="18" t="s">
        <v>233</v>
      </c>
      <c r="C74" s="19" t="s">
        <v>234</v>
      </c>
      <c r="D74" s="20" t="s">
        <v>235</v>
      </c>
      <c r="E74" s="21" t="s">
        <v>31</v>
      </c>
      <c r="F74" s="22">
        <v>49.88</v>
      </c>
      <c r="H74" s="53"/>
    </row>
    <row r="75" spans="1:10" s="2" customFormat="1" ht="30.75" customHeight="1">
      <c r="A75" s="1"/>
      <c r="B75" s="14"/>
      <c r="C75" s="14"/>
      <c r="D75" s="15" t="s">
        <v>237</v>
      </c>
      <c r="E75" s="14"/>
      <c r="F75" s="16"/>
      <c r="H75" s="53"/>
    </row>
    <row r="76" spans="1:10" s="2" customFormat="1" ht="30.75" customHeight="1">
      <c r="A76" s="1"/>
      <c r="B76" s="18" t="s">
        <v>115</v>
      </c>
      <c r="C76" s="19">
        <v>200402</v>
      </c>
      <c r="D76" s="20" t="s">
        <v>239</v>
      </c>
      <c r="E76" s="21" t="s">
        <v>31</v>
      </c>
      <c r="F76" s="22">
        <v>630</v>
      </c>
      <c r="H76" s="53"/>
    </row>
    <row r="77" spans="1:10" s="2" customFormat="1" ht="30.75" customHeight="1">
      <c r="A77" s="1"/>
      <c r="B77" s="14"/>
      <c r="C77" s="14"/>
      <c r="D77" s="15" t="s">
        <v>241</v>
      </c>
      <c r="E77" s="14"/>
      <c r="F77" s="16"/>
      <c r="H77" s="53"/>
    </row>
    <row r="78" spans="1:10" s="2" customFormat="1" ht="71.25" customHeight="1">
      <c r="A78" s="1"/>
      <c r="B78" s="18" t="s">
        <v>115</v>
      </c>
      <c r="C78" s="66" t="s">
        <v>243</v>
      </c>
      <c r="D78" s="61" t="s">
        <v>244</v>
      </c>
      <c r="E78" s="21" t="s">
        <v>31</v>
      </c>
      <c r="F78" s="22">
        <v>10.92</v>
      </c>
      <c r="H78" s="53"/>
      <c r="J78" s="25"/>
    </row>
    <row r="79" spans="1:10" s="2" customFormat="1" ht="52.5" customHeight="1">
      <c r="A79" s="1"/>
      <c r="B79" s="18" t="s">
        <v>115</v>
      </c>
      <c r="C79" s="19">
        <v>40231</v>
      </c>
      <c r="D79" s="61" t="s">
        <v>246</v>
      </c>
      <c r="E79" s="55" t="s">
        <v>36</v>
      </c>
      <c r="F79" s="22">
        <v>0.23</v>
      </c>
      <c r="H79" s="53"/>
    </row>
    <row r="80" spans="1:10" s="2" customFormat="1" ht="36" customHeight="1">
      <c r="A80" s="1"/>
      <c r="B80" s="18" t="s">
        <v>115</v>
      </c>
      <c r="C80" s="19" t="s">
        <v>248</v>
      </c>
      <c r="D80" s="20" t="s">
        <v>249</v>
      </c>
      <c r="E80" s="55" t="s">
        <v>36</v>
      </c>
      <c r="F80" s="22">
        <v>1.54</v>
      </c>
      <c r="H80" s="53"/>
    </row>
    <row r="81" spans="1:8" s="2" customFormat="1" ht="70.5" customHeight="1">
      <c r="A81" s="1"/>
      <c r="B81" s="18" t="s">
        <v>115</v>
      </c>
      <c r="C81" s="66" t="s">
        <v>251</v>
      </c>
      <c r="D81" s="20" t="s">
        <v>252</v>
      </c>
      <c r="E81" s="21" t="s">
        <v>31</v>
      </c>
      <c r="F81" s="22">
        <v>17.350000000000001</v>
      </c>
      <c r="H81" s="53"/>
    </row>
    <row r="82" spans="1:8" s="2" customFormat="1" ht="36" customHeight="1">
      <c r="A82" s="1"/>
      <c r="B82" s="18" t="s">
        <v>115</v>
      </c>
      <c r="C82" s="19" t="s">
        <v>254</v>
      </c>
      <c r="D82" s="20" t="s">
        <v>255</v>
      </c>
      <c r="E82" s="55" t="s">
        <v>256</v>
      </c>
      <c r="F82" s="22">
        <v>73.98</v>
      </c>
      <c r="H82" s="53"/>
    </row>
    <row r="83" spans="1:8" s="2" customFormat="1" ht="36" customHeight="1">
      <c r="A83" s="1"/>
      <c r="B83" s="18" t="s">
        <v>115</v>
      </c>
      <c r="C83" s="19">
        <v>40333</v>
      </c>
      <c r="D83" s="20" t="s">
        <v>258</v>
      </c>
      <c r="E83" s="55" t="s">
        <v>256</v>
      </c>
      <c r="F83" s="22">
        <v>6.04</v>
      </c>
      <c r="H83" s="53"/>
    </row>
    <row r="84" spans="1:8" s="2" customFormat="1" ht="36" customHeight="1">
      <c r="A84" s="1"/>
      <c r="B84" s="18" t="s">
        <v>115</v>
      </c>
      <c r="C84" s="19">
        <v>120101</v>
      </c>
      <c r="D84" s="20" t="s">
        <v>262</v>
      </c>
      <c r="E84" s="21" t="s">
        <v>31</v>
      </c>
      <c r="F84" s="22">
        <v>27.54</v>
      </c>
      <c r="H84" s="53"/>
    </row>
    <row r="85" spans="1:8" s="1" customFormat="1" ht="36" customHeight="1">
      <c r="B85" s="18" t="s">
        <v>115</v>
      </c>
      <c r="C85" s="19">
        <v>120301</v>
      </c>
      <c r="D85" s="20" t="s">
        <v>264</v>
      </c>
      <c r="E85" s="21" t="s">
        <v>31</v>
      </c>
      <c r="F85" s="22">
        <v>27.54</v>
      </c>
      <c r="H85" s="53"/>
    </row>
    <row r="86" spans="1:8" s="2" customFormat="1" ht="36" customHeight="1">
      <c r="A86" s="1"/>
      <c r="B86" s="18" t="s">
        <v>115</v>
      </c>
      <c r="C86" s="19">
        <v>130103</v>
      </c>
      <c r="D86" s="20" t="s">
        <v>123</v>
      </c>
      <c r="E86" s="19" t="s">
        <v>362</v>
      </c>
      <c r="F86" s="22">
        <v>14</v>
      </c>
      <c r="H86" s="53"/>
    </row>
    <row r="87" spans="1:8" s="1" customFormat="1" ht="68.25" customHeight="1">
      <c r="B87" s="18" t="s">
        <v>115</v>
      </c>
      <c r="C87" s="19">
        <v>130233</v>
      </c>
      <c r="D87" s="20" t="s">
        <v>266</v>
      </c>
      <c r="E87" s="67" t="s">
        <v>31</v>
      </c>
      <c r="F87" s="22">
        <v>50.27</v>
      </c>
      <c r="H87" s="53"/>
    </row>
    <row r="88" spans="1:8" s="2" customFormat="1" ht="30" customHeight="1">
      <c r="A88" s="1"/>
      <c r="B88" s="18" t="s">
        <v>115</v>
      </c>
      <c r="C88" s="19">
        <v>100203</v>
      </c>
      <c r="D88" s="20" t="s">
        <v>268</v>
      </c>
      <c r="E88" s="21" t="s">
        <v>31</v>
      </c>
      <c r="F88" s="22">
        <v>21.17</v>
      </c>
      <c r="H88" s="53"/>
    </row>
    <row r="89" spans="1:8" s="2" customFormat="1" ht="36" customHeight="1">
      <c r="A89" s="1"/>
      <c r="B89" s="18" t="s">
        <v>418</v>
      </c>
      <c r="C89" s="66"/>
      <c r="D89" s="20" t="s">
        <v>439</v>
      </c>
      <c r="E89" s="21" t="s">
        <v>31</v>
      </c>
      <c r="F89" s="22">
        <v>9.64</v>
      </c>
      <c r="H89" s="53"/>
    </row>
    <row r="90" spans="1:8" s="2" customFormat="1" ht="30.75" customHeight="1">
      <c r="A90" s="1"/>
      <c r="B90" s="14"/>
      <c r="C90" s="14"/>
      <c r="D90" s="15" t="s">
        <v>562</v>
      </c>
      <c r="E90" s="14"/>
      <c r="F90" s="16"/>
      <c r="H90" s="53"/>
    </row>
    <row r="91" spans="1:8" s="2" customFormat="1" ht="70.5" customHeight="1">
      <c r="A91" s="1"/>
      <c r="B91" s="18" t="s">
        <v>115</v>
      </c>
      <c r="C91" s="19" t="s">
        <v>243</v>
      </c>
      <c r="D91" s="20" t="s">
        <v>244</v>
      </c>
      <c r="E91" s="21" t="s">
        <v>31</v>
      </c>
      <c r="F91" s="22">
        <v>6.28</v>
      </c>
      <c r="H91" s="53"/>
    </row>
    <row r="92" spans="1:8" s="2" customFormat="1" ht="52.5" customHeight="1">
      <c r="A92" s="1"/>
      <c r="B92" s="18" t="s">
        <v>115</v>
      </c>
      <c r="C92" s="19">
        <v>40231</v>
      </c>
      <c r="D92" s="61" t="s">
        <v>246</v>
      </c>
      <c r="E92" s="21" t="s">
        <v>36</v>
      </c>
      <c r="F92" s="22">
        <v>0.04</v>
      </c>
      <c r="H92" s="53"/>
    </row>
    <row r="93" spans="1:8" s="2" customFormat="1" ht="36.75" customHeight="1">
      <c r="A93" s="1"/>
      <c r="B93" s="18" t="s">
        <v>115</v>
      </c>
      <c r="C93" s="19" t="s">
        <v>248</v>
      </c>
      <c r="D93" s="20" t="s">
        <v>249</v>
      </c>
      <c r="E93" s="55" t="s">
        <v>36</v>
      </c>
      <c r="F93" s="22">
        <v>1.17</v>
      </c>
      <c r="H93" s="53"/>
    </row>
    <row r="94" spans="1:8" s="2" customFormat="1" ht="70.5" customHeight="1">
      <c r="A94" s="1"/>
      <c r="B94" s="18" t="s">
        <v>115</v>
      </c>
      <c r="C94" s="19" t="s">
        <v>251</v>
      </c>
      <c r="D94" s="20" t="s">
        <v>252</v>
      </c>
      <c r="E94" s="21" t="s">
        <v>31</v>
      </c>
      <c r="F94" s="22">
        <v>8.36</v>
      </c>
      <c r="H94" s="53"/>
    </row>
    <row r="95" spans="1:8" s="2" customFormat="1" ht="36" customHeight="1">
      <c r="A95" s="1"/>
      <c r="B95" s="18" t="s">
        <v>115</v>
      </c>
      <c r="C95" s="19" t="s">
        <v>254</v>
      </c>
      <c r="D95" s="20" t="s">
        <v>255</v>
      </c>
      <c r="E95" s="19" t="s">
        <v>256</v>
      </c>
      <c r="F95" s="22">
        <v>6.15</v>
      </c>
      <c r="H95" s="53"/>
    </row>
    <row r="96" spans="1:8" s="2" customFormat="1" ht="36" customHeight="1">
      <c r="A96" s="1"/>
      <c r="B96" s="18" t="s">
        <v>115</v>
      </c>
      <c r="C96" s="19">
        <v>120101</v>
      </c>
      <c r="D96" s="20" t="s">
        <v>262</v>
      </c>
      <c r="E96" s="21" t="s">
        <v>31</v>
      </c>
      <c r="F96" s="22">
        <v>14.8</v>
      </c>
      <c r="H96" s="53"/>
    </row>
    <row r="97" spans="1:8" s="2" customFormat="1" ht="36" customHeight="1">
      <c r="A97" s="1"/>
      <c r="B97" s="18" t="s">
        <v>115</v>
      </c>
      <c r="C97" s="19">
        <v>130103</v>
      </c>
      <c r="D97" s="20" t="s">
        <v>123</v>
      </c>
      <c r="E97" s="21" t="s">
        <v>31</v>
      </c>
      <c r="F97" s="22">
        <v>9.56</v>
      </c>
      <c r="H97" s="53"/>
    </row>
    <row r="98" spans="1:8" s="2" customFormat="1" ht="52.5" customHeight="1">
      <c r="A98" s="1"/>
      <c r="B98" s="18" t="s">
        <v>115</v>
      </c>
      <c r="C98" s="19">
        <v>120301</v>
      </c>
      <c r="D98" s="20" t="s">
        <v>554</v>
      </c>
      <c r="E98" s="21" t="s">
        <v>31</v>
      </c>
      <c r="F98" s="22">
        <v>14.8</v>
      </c>
      <c r="H98" s="53"/>
    </row>
    <row r="99" spans="1:8" s="2" customFormat="1" ht="36.75" customHeight="1">
      <c r="A99" s="1"/>
      <c r="B99" s="18" t="s">
        <v>115</v>
      </c>
      <c r="C99" s="19">
        <v>100203</v>
      </c>
      <c r="D99" s="20" t="s">
        <v>268</v>
      </c>
      <c r="E99" s="19" t="s">
        <v>362</v>
      </c>
      <c r="F99" s="22">
        <v>9.09</v>
      </c>
    </row>
    <row r="100" spans="1:8" s="2" customFormat="1" ht="52.5" customHeight="1">
      <c r="A100" s="1"/>
      <c r="B100" s="19" t="s">
        <v>529</v>
      </c>
      <c r="C100" s="19"/>
      <c r="D100" s="20" t="s">
        <v>286</v>
      </c>
      <c r="E100" s="21" t="s">
        <v>31</v>
      </c>
      <c r="F100" s="22">
        <v>8.58</v>
      </c>
      <c r="H100" s="53"/>
    </row>
    <row r="101" spans="1:8" s="2" customFormat="1" ht="52.5" customHeight="1">
      <c r="A101" s="1"/>
      <c r="B101" s="19" t="s">
        <v>220</v>
      </c>
      <c r="C101" s="19"/>
      <c r="D101" s="23" t="s">
        <v>577</v>
      </c>
      <c r="E101" s="21" t="s">
        <v>31</v>
      </c>
      <c r="F101" s="22">
        <v>8.32</v>
      </c>
      <c r="H101" s="53"/>
    </row>
    <row r="102" spans="1:8" s="2" customFormat="1" ht="36" customHeight="1">
      <c r="A102" s="1"/>
      <c r="B102" s="18" t="s">
        <v>189</v>
      </c>
      <c r="C102" s="19"/>
      <c r="D102" s="20" t="s">
        <v>439</v>
      </c>
      <c r="E102" s="21" t="s">
        <v>31</v>
      </c>
      <c r="F102" s="22">
        <v>3.69</v>
      </c>
      <c r="H102" s="53"/>
    </row>
    <row r="103" spans="1:8" s="2" customFormat="1" ht="30.75" customHeight="1">
      <c r="A103" s="1"/>
      <c r="B103" s="18" t="s">
        <v>115</v>
      </c>
      <c r="C103" s="19">
        <v>200307</v>
      </c>
      <c r="D103" s="20" t="s">
        <v>294</v>
      </c>
      <c r="E103" s="55" t="s">
        <v>36</v>
      </c>
      <c r="F103" s="22">
        <v>0.9</v>
      </c>
      <c r="H103" s="53"/>
    </row>
    <row r="104" spans="1:8" s="2" customFormat="1" ht="30" customHeight="1">
      <c r="A104" s="1"/>
      <c r="B104" s="14"/>
      <c r="C104" s="14"/>
      <c r="D104" s="15" t="s">
        <v>314</v>
      </c>
      <c r="E104" s="14"/>
      <c r="F104" s="16"/>
      <c r="H104" s="53"/>
    </row>
    <row r="105" spans="1:8" s="2" customFormat="1" ht="52.5" customHeight="1">
      <c r="A105" s="1"/>
      <c r="B105" s="18" t="s">
        <v>115</v>
      </c>
      <c r="C105" s="19">
        <v>200576</v>
      </c>
      <c r="D105" s="20" t="s">
        <v>319</v>
      </c>
      <c r="E105" s="18" t="s">
        <v>44</v>
      </c>
      <c r="F105" s="22">
        <v>1</v>
      </c>
      <c r="H105" s="53"/>
    </row>
    <row r="106" spans="1:8" ht="12.75" customHeight="1">
      <c r="A106" s="49"/>
      <c r="B106" s="49"/>
      <c r="C106" s="49"/>
      <c r="D106" s="49"/>
      <c r="E106" s="50"/>
      <c r="F106" s="51"/>
    </row>
  </sheetData>
  <mergeCells count="9">
    <mergeCell ref="B26:F26"/>
    <mergeCell ref="B39:F39"/>
    <mergeCell ref="B54:F54"/>
    <mergeCell ref="B60:F60"/>
    <mergeCell ref="B3:F3"/>
    <mergeCell ref="B4:D4"/>
    <mergeCell ref="E4:F4"/>
    <mergeCell ref="B10:F10"/>
    <mergeCell ref="B19:F19"/>
  </mergeCells>
  <pageMargins left="0.78749999999999998" right="0.78749999999999998" top="1.05277777777778" bottom="1.05277777777778" header="0.78749999999999998" footer="0.78749999999999998"/>
  <pageSetup paperSize="9" scale="69" firstPageNumber="0" orientation="portrait" useFirstPageNumber="1" r:id="rId1"/>
  <headerFooter>
    <oddHeader>&amp;C&amp;"Times New Roman,Normal"&amp;12&amp;A</oddHeader>
    <oddFooter>&amp;C&amp;"Times New Roman,Normal"&amp;12Página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4:AMK103"/>
  <sheetViews>
    <sheetView showGridLines="0" topLeftCell="A40" zoomScale="90" zoomScaleNormal="90" workbookViewId="0">
      <selection activeCell="F47" sqref="F47"/>
    </sheetView>
  </sheetViews>
  <sheetFormatPr defaultColWidth="8.7109375" defaultRowHeight="15"/>
  <cols>
    <col min="1" max="1" width="3.5703125" style="104" customWidth="1"/>
    <col min="2" max="2" width="12" style="104" customWidth="1"/>
    <col min="3" max="3" width="12.28515625" style="104" customWidth="1"/>
    <col min="4" max="4" width="85" style="104" customWidth="1"/>
    <col min="5" max="5" width="8.42578125" style="105" customWidth="1"/>
    <col min="6" max="6" width="12.5703125" style="106" customWidth="1"/>
    <col min="7" max="7" width="8.85546875" style="104" customWidth="1"/>
    <col min="8" max="1025" width="8.7109375" style="104"/>
  </cols>
  <sheetData>
    <row r="4" spans="2:7" ht="39.75" customHeight="1">
      <c r="B4" s="1111" t="s">
        <v>521</v>
      </c>
      <c r="C4" s="1112"/>
      <c r="D4" s="1112"/>
      <c r="E4" s="1112"/>
      <c r="F4" s="1113"/>
      <c r="G4" s="84"/>
    </row>
    <row r="5" spans="2:7" s="100" customFormat="1" ht="25.5" customHeight="1">
      <c r="B5" s="1106" t="s">
        <v>23</v>
      </c>
      <c r="C5" s="1107"/>
      <c r="D5" s="1107"/>
      <c r="E5" s="1107" t="s">
        <v>522</v>
      </c>
      <c r="F5" s="1108"/>
      <c r="G5" s="84"/>
    </row>
    <row r="6" spans="2:7" s="100" customFormat="1" ht="23.25" customHeight="1">
      <c r="B6" s="107" t="s">
        <v>15</v>
      </c>
      <c r="C6" s="108" t="s">
        <v>523</v>
      </c>
      <c r="D6" s="109" t="s">
        <v>27</v>
      </c>
      <c r="E6" s="108" t="s">
        <v>18</v>
      </c>
      <c r="F6" s="110" t="s">
        <v>19</v>
      </c>
    </row>
    <row r="7" spans="2:7" s="100" customFormat="1" ht="31.5" customHeight="1">
      <c r="B7" s="111" t="s">
        <v>115</v>
      </c>
      <c r="C7" s="112">
        <v>10206</v>
      </c>
      <c r="D7" s="58" t="s">
        <v>30</v>
      </c>
      <c r="E7" s="60" t="s">
        <v>31</v>
      </c>
      <c r="F7" s="113">
        <v>17.25</v>
      </c>
    </row>
    <row r="8" spans="2:7" s="100" customFormat="1" ht="31.5" customHeight="1">
      <c r="B8" s="111" t="s">
        <v>115</v>
      </c>
      <c r="C8" s="112">
        <v>10201</v>
      </c>
      <c r="D8" s="58" t="s">
        <v>33</v>
      </c>
      <c r="E8" s="60" t="s">
        <v>31</v>
      </c>
      <c r="F8" s="113">
        <v>294.64</v>
      </c>
    </row>
    <row r="9" spans="2:7" s="100" customFormat="1" ht="31.5" customHeight="1">
      <c r="B9" s="111" t="s">
        <v>115</v>
      </c>
      <c r="C9" s="112">
        <v>10216</v>
      </c>
      <c r="D9" s="58" t="s">
        <v>38</v>
      </c>
      <c r="E9" s="60" t="s">
        <v>39</v>
      </c>
      <c r="F9" s="113">
        <v>87.11</v>
      </c>
    </row>
    <row r="10" spans="2:7" s="100" customFormat="1" ht="24.75" customHeight="1">
      <c r="B10" s="1106" t="s">
        <v>57</v>
      </c>
      <c r="C10" s="1107"/>
      <c r="D10" s="1107"/>
      <c r="E10" s="1107"/>
      <c r="F10" s="1108"/>
    </row>
    <row r="11" spans="2:7" s="100" customFormat="1" ht="23.25" customHeight="1">
      <c r="B11" s="114"/>
      <c r="C11" s="115"/>
      <c r="D11" s="109" t="s">
        <v>59</v>
      </c>
      <c r="E11" s="115"/>
      <c r="F11" s="116"/>
    </row>
    <row r="12" spans="2:7" s="100" customFormat="1" ht="30" customHeight="1">
      <c r="B12" s="111" t="s">
        <v>115</v>
      </c>
      <c r="C12" s="112">
        <v>20305</v>
      </c>
      <c r="D12" s="58" t="s">
        <v>61</v>
      </c>
      <c r="E12" s="60" t="s">
        <v>31</v>
      </c>
      <c r="F12" s="113">
        <v>8</v>
      </c>
    </row>
    <row r="13" spans="2:7" s="100" customFormat="1" ht="78.75" customHeight="1">
      <c r="B13" s="111" t="s">
        <v>115</v>
      </c>
      <c r="C13" s="112">
        <v>20352</v>
      </c>
      <c r="D13" s="58" t="s">
        <v>63</v>
      </c>
      <c r="E13" s="117" t="s">
        <v>524</v>
      </c>
      <c r="F13" s="113">
        <v>4</v>
      </c>
    </row>
    <row r="14" spans="2:7" s="100" customFormat="1" ht="34.5" customHeight="1">
      <c r="B14" s="111" t="s">
        <v>115</v>
      </c>
      <c r="C14" s="112">
        <v>20344</v>
      </c>
      <c r="D14" s="58" t="s">
        <v>66</v>
      </c>
      <c r="E14" s="117" t="s">
        <v>524</v>
      </c>
      <c r="F14" s="113">
        <v>1</v>
      </c>
    </row>
    <row r="15" spans="2:7" s="100" customFormat="1" ht="60" customHeight="1">
      <c r="B15" s="111" t="s">
        <v>115</v>
      </c>
      <c r="C15" s="112">
        <v>20350</v>
      </c>
      <c r="D15" s="118" t="s">
        <v>525</v>
      </c>
      <c r="E15" s="60" t="s">
        <v>39</v>
      </c>
      <c r="F15" s="113">
        <v>94.1</v>
      </c>
    </row>
    <row r="16" spans="2:7" s="100" customFormat="1" ht="47.25">
      <c r="B16" s="114"/>
      <c r="C16" s="115"/>
      <c r="D16" s="109" t="s">
        <v>70</v>
      </c>
      <c r="E16" s="115"/>
      <c r="F16" s="116"/>
    </row>
    <row r="17" spans="1:8" s="101" customFormat="1" ht="65.25" customHeight="1">
      <c r="A17" s="100"/>
      <c r="B17" s="111" t="s">
        <v>115</v>
      </c>
      <c r="C17" s="112">
        <v>20812</v>
      </c>
      <c r="D17" s="58" t="s">
        <v>72</v>
      </c>
      <c r="E17" s="117" t="s">
        <v>39</v>
      </c>
      <c r="F17" s="113">
        <v>6</v>
      </c>
      <c r="H17" s="119"/>
    </row>
    <row r="18" spans="1:8" s="101" customFormat="1" ht="66" customHeight="1">
      <c r="A18" s="100"/>
      <c r="B18" s="111" t="s">
        <v>115</v>
      </c>
      <c r="C18" s="112">
        <v>20713</v>
      </c>
      <c r="D18" s="58" t="s">
        <v>74</v>
      </c>
      <c r="E18" s="117" t="s">
        <v>39</v>
      </c>
      <c r="F18" s="113">
        <v>8</v>
      </c>
      <c r="H18" s="119"/>
    </row>
    <row r="19" spans="1:8" s="101" customFormat="1" ht="27" customHeight="1">
      <c r="B19" s="1106" t="s">
        <v>75</v>
      </c>
      <c r="C19" s="1107"/>
      <c r="D19" s="1107"/>
      <c r="E19" s="1107"/>
      <c r="F19" s="1108"/>
    </row>
    <row r="20" spans="1:8" s="100" customFormat="1" ht="30" customHeight="1">
      <c r="B20" s="107"/>
      <c r="C20" s="115"/>
      <c r="D20" s="109" t="s">
        <v>77</v>
      </c>
      <c r="E20" s="115"/>
      <c r="F20" s="116"/>
    </row>
    <row r="21" spans="1:8" s="101" customFormat="1" ht="36" customHeight="1">
      <c r="A21" s="100"/>
      <c r="B21" s="111" t="s">
        <v>115</v>
      </c>
      <c r="C21" s="112">
        <v>30101</v>
      </c>
      <c r="D21" s="58" t="s">
        <v>79</v>
      </c>
      <c r="E21" s="60" t="s">
        <v>36</v>
      </c>
      <c r="F21" s="113">
        <v>3.85</v>
      </c>
      <c r="H21" s="119"/>
    </row>
    <row r="22" spans="1:8" s="101" customFormat="1" ht="30" customHeight="1">
      <c r="A22" s="100"/>
      <c r="B22" s="111" t="s">
        <v>115</v>
      </c>
      <c r="C22" s="112">
        <v>30119</v>
      </c>
      <c r="D22" s="58" t="s">
        <v>83</v>
      </c>
      <c r="E22" s="60" t="s">
        <v>31</v>
      </c>
      <c r="F22" s="113">
        <v>13.21</v>
      </c>
    </row>
    <row r="23" spans="1:8" s="101" customFormat="1" ht="30" customHeight="1">
      <c r="A23" s="100"/>
      <c r="B23" s="111" t="s">
        <v>115</v>
      </c>
      <c r="C23" s="112">
        <v>30201</v>
      </c>
      <c r="D23" s="58" t="s">
        <v>87</v>
      </c>
      <c r="E23" s="60" t="s">
        <v>36</v>
      </c>
      <c r="F23" s="113">
        <v>2.2200000000000002</v>
      </c>
    </row>
    <row r="24" spans="1:8" s="101" customFormat="1" ht="24" customHeight="1">
      <c r="B24" s="114"/>
      <c r="C24" s="115"/>
      <c r="D24" s="109" t="s">
        <v>91</v>
      </c>
      <c r="E24" s="115"/>
      <c r="F24" s="116"/>
    </row>
    <row r="25" spans="1:8" s="100" customFormat="1" ht="62.25" customHeight="1">
      <c r="B25" s="111" t="s">
        <v>115</v>
      </c>
      <c r="C25" s="112">
        <v>30304</v>
      </c>
      <c r="D25" s="120" t="s">
        <v>93</v>
      </c>
      <c r="E25" s="60" t="s">
        <v>36</v>
      </c>
      <c r="F25" s="113">
        <v>47.62</v>
      </c>
    </row>
    <row r="26" spans="1:8" s="2" customFormat="1" ht="30.75" customHeight="1">
      <c r="A26" s="1"/>
      <c r="B26" s="1109" t="s">
        <v>94</v>
      </c>
      <c r="C26" s="1103"/>
      <c r="D26" s="1103"/>
      <c r="E26" s="1103"/>
      <c r="F26" s="1110"/>
    </row>
    <row r="27" spans="1:8" s="2" customFormat="1" ht="31.5" customHeight="1">
      <c r="A27" s="1"/>
      <c r="B27" s="68"/>
      <c r="C27" s="72"/>
      <c r="D27" s="15" t="s">
        <v>96</v>
      </c>
      <c r="E27" s="72"/>
      <c r="F27" s="73"/>
    </row>
    <row r="28" spans="1:8" s="1" customFormat="1" ht="65.25" customHeight="1">
      <c r="B28" s="70" t="s">
        <v>115</v>
      </c>
      <c r="C28" s="121">
        <v>50601</v>
      </c>
      <c r="D28" s="20" t="s">
        <v>98</v>
      </c>
      <c r="E28" s="21" t="s">
        <v>31</v>
      </c>
      <c r="F28" s="71">
        <v>13.45</v>
      </c>
    </row>
    <row r="29" spans="1:8" s="2" customFormat="1" ht="30.75" customHeight="1">
      <c r="A29" s="1"/>
      <c r="B29" s="1109" t="s">
        <v>99</v>
      </c>
      <c r="C29" s="1103"/>
      <c r="D29" s="1103"/>
      <c r="E29" s="1103"/>
      <c r="F29" s="1110"/>
    </row>
    <row r="30" spans="1:8" s="2" customFormat="1" ht="31.5" customHeight="1">
      <c r="A30" s="1"/>
      <c r="B30" s="68"/>
      <c r="C30" s="72"/>
      <c r="D30" s="15" t="s">
        <v>101</v>
      </c>
      <c r="E30" s="72"/>
      <c r="F30" s="73"/>
    </row>
    <row r="31" spans="1:8" s="1" customFormat="1" ht="36.75" customHeight="1">
      <c r="B31" s="70" t="s">
        <v>115</v>
      </c>
      <c r="C31" s="19">
        <v>120101</v>
      </c>
      <c r="D31" s="20" t="s">
        <v>103</v>
      </c>
      <c r="E31" s="21" t="s">
        <v>31</v>
      </c>
      <c r="F31" s="71">
        <v>26.89</v>
      </c>
    </row>
    <row r="32" spans="1:8" s="1" customFormat="1" ht="56.25" customHeight="1">
      <c r="B32" s="70" t="s">
        <v>115</v>
      </c>
      <c r="C32" s="19">
        <v>120301</v>
      </c>
      <c r="D32" s="20" t="s">
        <v>105</v>
      </c>
      <c r="E32" s="21" t="s">
        <v>31</v>
      </c>
      <c r="F32" s="71">
        <v>26.89</v>
      </c>
    </row>
    <row r="33" spans="1:8" s="101" customFormat="1" ht="30.75" customHeight="1">
      <c r="A33" s="100"/>
      <c r="B33" s="107"/>
      <c r="C33" s="115"/>
      <c r="D33" s="122" t="s">
        <v>526</v>
      </c>
      <c r="E33" s="115"/>
      <c r="F33" s="116"/>
    </row>
    <row r="34" spans="1:8" s="2" customFormat="1" ht="45">
      <c r="A34" s="1"/>
      <c r="B34" s="70" t="s">
        <v>527</v>
      </c>
      <c r="C34" s="19"/>
      <c r="D34" s="20" t="s">
        <v>528</v>
      </c>
      <c r="E34" s="21" t="s">
        <v>31</v>
      </c>
      <c r="F34" s="71">
        <v>35.299999999999997</v>
      </c>
    </row>
    <row r="35" spans="1:8" s="100" customFormat="1" ht="36" customHeight="1">
      <c r="B35" s="1106" t="s">
        <v>111</v>
      </c>
      <c r="C35" s="1107"/>
      <c r="D35" s="1107"/>
      <c r="E35" s="1107"/>
      <c r="F35" s="1108"/>
    </row>
    <row r="36" spans="1:8" s="100" customFormat="1" ht="36" customHeight="1">
      <c r="B36" s="114"/>
      <c r="C36" s="115"/>
      <c r="D36" s="109" t="s">
        <v>113</v>
      </c>
      <c r="E36" s="115"/>
      <c r="F36" s="116"/>
    </row>
    <row r="37" spans="1:8" s="101" customFormat="1" ht="36" customHeight="1">
      <c r="A37" s="100"/>
      <c r="B37" s="111" t="s">
        <v>115</v>
      </c>
      <c r="C37" s="112">
        <v>100203</v>
      </c>
      <c r="D37" s="58" t="s">
        <v>116</v>
      </c>
      <c r="E37" s="60" t="s">
        <v>31</v>
      </c>
      <c r="F37" s="113">
        <v>17.75</v>
      </c>
      <c r="H37" s="119"/>
    </row>
    <row r="38" spans="1:8" s="101" customFormat="1" ht="27" customHeight="1">
      <c r="B38" s="1106" t="s">
        <v>117</v>
      </c>
      <c r="C38" s="1107"/>
      <c r="D38" s="1107"/>
      <c r="E38" s="1107"/>
      <c r="F38" s="1108"/>
    </row>
    <row r="39" spans="1:8" s="101" customFormat="1" ht="24" customHeight="1">
      <c r="B39" s="114"/>
      <c r="C39" s="115"/>
      <c r="D39" s="109" t="s">
        <v>107</v>
      </c>
      <c r="E39" s="115"/>
      <c r="F39" s="116"/>
    </row>
    <row r="40" spans="1:8" s="100" customFormat="1" ht="37.5" customHeight="1">
      <c r="B40" s="123" t="s">
        <v>125</v>
      </c>
      <c r="C40" s="124">
        <v>97087</v>
      </c>
      <c r="D40" s="125" t="s">
        <v>126</v>
      </c>
      <c r="E40" s="60" t="s">
        <v>31</v>
      </c>
      <c r="F40" s="113">
        <v>170.42</v>
      </c>
    </row>
    <row r="41" spans="1:8" s="100" customFormat="1" ht="50.25" customHeight="1">
      <c r="B41" s="123" t="s">
        <v>128</v>
      </c>
      <c r="C41" s="126">
        <v>3637</v>
      </c>
      <c r="D41" s="58" t="s">
        <v>129</v>
      </c>
      <c r="E41" s="60" t="s">
        <v>31</v>
      </c>
      <c r="F41" s="113">
        <v>170.42</v>
      </c>
    </row>
    <row r="42" spans="1:8" s="100" customFormat="1" ht="33" customHeight="1">
      <c r="B42" s="111" t="s">
        <v>115</v>
      </c>
      <c r="C42" s="18">
        <v>130112</v>
      </c>
      <c r="D42" s="58" t="s">
        <v>121</v>
      </c>
      <c r="E42" s="60" t="s">
        <v>31</v>
      </c>
      <c r="F42" s="113">
        <v>170.42</v>
      </c>
    </row>
    <row r="43" spans="1:8" s="100" customFormat="1" ht="37.5" customHeight="1">
      <c r="B43" s="111" t="s">
        <v>115</v>
      </c>
      <c r="C43" s="112">
        <v>130103</v>
      </c>
      <c r="D43" s="58" t="s">
        <v>123</v>
      </c>
      <c r="E43" s="60" t="s">
        <v>31</v>
      </c>
      <c r="F43" s="113">
        <v>100.14</v>
      </c>
    </row>
    <row r="44" spans="1:8" s="102" customFormat="1" ht="53.25" customHeight="1">
      <c r="B44" s="127" t="s">
        <v>136</v>
      </c>
      <c r="C44" s="128"/>
      <c r="D44" s="129" t="s">
        <v>137</v>
      </c>
      <c r="E44" s="130" t="s">
        <v>31</v>
      </c>
      <c r="F44" s="131">
        <v>42.91</v>
      </c>
    </row>
    <row r="45" spans="1:8" s="101" customFormat="1" ht="58.5" customHeight="1">
      <c r="B45" s="111" t="s">
        <v>529</v>
      </c>
      <c r="C45" s="132"/>
      <c r="D45" s="129" t="s">
        <v>140</v>
      </c>
      <c r="E45" s="60" t="s">
        <v>31</v>
      </c>
      <c r="F45" s="113">
        <v>93.92</v>
      </c>
    </row>
    <row r="46" spans="1:8" s="101" customFormat="1" ht="58.5" customHeight="1">
      <c r="B46" s="111" t="s">
        <v>530</v>
      </c>
      <c r="C46" s="133"/>
      <c r="D46" s="58" t="s">
        <v>143</v>
      </c>
      <c r="E46" s="60" t="s">
        <v>31</v>
      </c>
      <c r="F46" s="113">
        <v>43.62</v>
      </c>
    </row>
    <row r="47" spans="1:8" s="103" customFormat="1" ht="28.5" customHeight="1">
      <c r="B47" s="123" t="s">
        <v>125</v>
      </c>
      <c r="C47" s="132" t="s">
        <v>132</v>
      </c>
      <c r="D47" s="129" t="s">
        <v>531</v>
      </c>
      <c r="E47" s="130" t="s">
        <v>31</v>
      </c>
      <c r="F47" s="131">
        <v>11.82</v>
      </c>
      <c r="H47" s="103">
        <v>12.35</v>
      </c>
    </row>
    <row r="48" spans="1:8" s="100" customFormat="1" ht="23.25" customHeight="1">
      <c r="B48" s="114"/>
      <c r="C48" s="115"/>
      <c r="D48" s="109" t="s">
        <v>148</v>
      </c>
      <c r="E48" s="115"/>
      <c r="F48" s="116"/>
    </row>
    <row r="49" spans="1:6" s="100" customFormat="1" ht="27" customHeight="1">
      <c r="B49" s="111" t="s">
        <v>115</v>
      </c>
      <c r="C49" s="112">
        <v>130317</v>
      </c>
      <c r="D49" s="58" t="s">
        <v>153</v>
      </c>
      <c r="E49" s="60" t="s">
        <v>151</v>
      </c>
      <c r="F49" s="113">
        <v>63.22</v>
      </c>
    </row>
    <row r="50" spans="1:6" s="100" customFormat="1" ht="27" customHeight="1">
      <c r="B50" s="111" t="s">
        <v>128</v>
      </c>
      <c r="C50" s="112">
        <v>12246</v>
      </c>
      <c r="D50" s="58" t="s">
        <v>532</v>
      </c>
      <c r="E50" s="60" t="s">
        <v>31</v>
      </c>
      <c r="F50" s="113">
        <v>2.84</v>
      </c>
    </row>
    <row r="51" spans="1:6" s="100" customFormat="1" ht="27.75" customHeight="1">
      <c r="B51" s="111" t="s">
        <v>115</v>
      </c>
      <c r="C51" s="112">
        <v>130308</v>
      </c>
      <c r="D51" s="58" t="s">
        <v>533</v>
      </c>
      <c r="E51" s="60" t="s">
        <v>151</v>
      </c>
      <c r="F51" s="113">
        <v>75.47</v>
      </c>
    </row>
    <row r="52" spans="1:6" s="101" customFormat="1" ht="30" customHeight="1">
      <c r="A52" s="100"/>
      <c r="B52" s="1106" t="s">
        <v>156</v>
      </c>
      <c r="C52" s="1107"/>
      <c r="D52" s="1107"/>
      <c r="E52" s="1107"/>
      <c r="F52" s="1108"/>
    </row>
    <row r="53" spans="1:6" s="100" customFormat="1" ht="30" customHeight="1">
      <c r="B53" s="107"/>
      <c r="C53" s="115"/>
      <c r="D53" s="109" t="s">
        <v>158</v>
      </c>
      <c r="E53" s="115"/>
      <c r="F53" s="116"/>
    </row>
    <row r="54" spans="1:6" s="100" customFormat="1" ht="52.5" customHeight="1">
      <c r="B54" s="111" t="s">
        <v>115</v>
      </c>
      <c r="C54" s="112">
        <v>150614</v>
      </c>
      <c r="D54" s="58" t="s">
        <v>160</v>
      </c>
      <c r="E54" s="117" t="s">
        <v>44</v>
      </c>
      <c r="F54" s="113">
        <v>3</v>
      </c>
    </row>
    <row r="55" spans="1:6" s="100" customFormat="1" ht="30" customHeight="1">
      <c r="B55" s="111" t="s">
        <v>115</v>
      </c>
      <c r="C55" s="112">
        <v>150628</v>
      </c>
      <c r="D55" s="58" t="s">
        <v>162</v>
      </c>
      <c r="E55" s="117" t="s">
        <v>44</v>
      </c>
      <c r="F55" s="113">
        <v>33</v>
      </c>
    </row>
    <row r="56" spans="1:6" s="100" customFormat="1" ht="30.75" customHeight="1">
      <c r="B56" s="107"/>
      <c r="C56" s="115"/>
      <c r="D56" s="109" t="s">
        <v>164</v>
      </c>
      <c r="E56" s="115"/>
      <c r="F56" s="116"/>
    </row>
    <row r="57" spans="1:6" s="100" customFormat="1" ht="29.25" customHeight="1">
      <c r="B57" s="111" t="s">
        <v>115</v>
      </c>
      <c r="C57" s="112">
        <v>151133</v>
      </c>
      <c r="D57" s="58" t="s">
        <v>166</v>
      </c>
      <c r="E57" s="60" t="s">
        <v>39</v>
      </c>
      <c r="F57" s="113">
        <v>50</v>
      </c>
    </row>
    <row r="58" spans="1:6" s="100" customFormat="1" ht="35.25" customHeight="1">
      <c r="B58" s="111" t="s">
        <v>125</v>
      </c>
      <c r="C58" s="112">
        <v>91850</v>
      </c>
      <c r="D58" s="58" t="s">
        <v>168</v>
      </c>
      <c r="E58" s="60" t="s">
        <v>39</v>
      </c>
      <c r="F58" s="113">
        <v>20</v>
      </c>
    </row>
    <row r="59" spans="1:6" s="100" customFormat="1" ht="30.75" customHeight="1">
      <c r="B59" s="107"/>
      <c r="C59" s="115"/>
      <c r="D59" s="109" t="s">
        <v>170</v>
      </c>
      <c r="E59" s="115"/>
      <c r="F59" s="116"/>
    </row>
    <row r="60" spans="1:6" s="100" customFormat="1" ht="36" customHeight="1">
      <c r="B60" s="111" t="s">
        <v>115</v>
      </c>
      <c r="C60" s="19">
        <v>151301</v>
      </c>
      <c r="D60" s="20" t="s">
        <v>172</v>
      </c>
      <c r="E60" s="18" t="s">
        <v>44</v>
      </c>
      <c r="F60" s="396">
        <v>2</v>
      </c>
    </row>
    <row r="61" spans="1:6" s="100" customFormat="1" ht="36" customHeight="1">
      <c r="B61" s="111" t="s">
        <v>115</v>
      </c>
      <c r="C61" s="19">
        <v>151302</v>
      </c>
      <c r="D61" s="20" t="s">
        <v>174</v>
      </c>
      <c r="E61" s="18" t="s">
        <v>44</v>
      </c>
      <c r="F61" s="396">
        <v>2</v>
      </c>
    </row>
    <row r="62" spans="1:6" s="100" customFormat="1" ht="30.75" customHeight="1">
      <c r="B62" s="107"/>
      <c r="C62" s="115"/>
      <c r="D62" s="109" t="s">
        <v>176</v>
      </c>
      <c r="E62" s="115"/>
      <c r="F62" s="116"/>
    </row>
    <row r="63" spans="1:6" s="100" customFormat="1" ht="36" customHeight="1">
      <c r="B63" s="111" t="s">
        <v>115</v>
      </c>
      <c r="C63" s="112">
        <v>151402</v>
      </c>
      <c r="D63" s="58" t="s">
        <v>178</v>
      </c>
      <c r="E63" s="60" t="s">
        <v>39</v>
      </c>
      <c r="F63" s="113">
        <v>59.67</v>
      </c>
    </row>
    <row r="64" spans="1:6" s="100" customFormat="1" ht="36" customHeight="1">
      <c r="B64" s="111" t="s">
        <v>115</v>
      </c>
      <c r="C64" s="112">
        <v>151403</v>
      </c>
      <c r="D64" s="58" t="s">
        <v>180</v>
      </c>
      <c r="E64" s="60" t="s">
        <v>39</v>
      </c>
      <c r="F64" s="113">
        <v>18.32</v>
      </c>
    </row>
    <row r="65" spans="1:9" s="100" customFormat="1" ht="30.75" customHeight="1">
      <c r="B65" s="107"/>
      <c r="C65" s="115"/>
      <c r="D65" s="109" t="s">
        <v>182</v>
      </c>
      <c r="E65" s="115"/>
      <c r="F65" s="116"/>
    </row>
    <row r="66" spans="1:9" s="100" customFormat="1" ht="52.5" customHeight="1">
      <c r="B66" s="111" t="s">
        <v>115</v>
      </c>
      <c r="C66" s="134">
        <v>151817</v>
      </c>
      <c r="D66" s="135" t="s">
        <v>184</v>
      </c>
      <c r="E66" s="60" t="s">
        <v>44</v>
      </c>
      <c r="F66" s="113">
        <v>5</v>
      </c>
    </row>
    <row r="67" spans="1:9" s="101" customFormat="1" ht="22.5" customHeight="1">
      <c r="B67" s="1106" t="s">
        <v>185</v>
      </c>
      <c r="C67" s="1107"/>
      <c r="D67" s="1107"/>
      <c r="E67" s="1107"/>
      <c r="F67" s="1108"/>
    </row>
    <row r="68" spans="1:9" s="101" customFormat="1" ht="18" customHeight="1">
      <c r="B68" s="114"/>
      <c r="C68" s="115"/>
      <c r="D68" s="109" t="s">
        <v>187</v>
      </c>
      <c r="E68" s="115"/>
      <c r="F68" s="116"/>
    </row>
    <row r="69" spans="1:9" s="101" customFormat="1" ht="36" customHeight="1">
      <c r="B69" s="111" t="s">
        <v>197</v>
      </c>
      <c r="C69" s="117">
        <v>170993</v>
      </c>
      <c r="D69" s="136" t="s">
        <v>198</v>
      </c>
      <c r="E69" s="117" t="s">
        <v>524</v>
      </c>
      <c r="F69" s="113">
        <v>9</v>
      </c>
    </row>
    <row r="70" spans="1:9" s="103" customFormat="1" ht="64.5" customHeight="1">
      <c r="A70" s="102"/>
      <c r="B70" s="127" t="s">
        <v>534</v>
      </c>
      <c r="C70" s="137"/>
      <c r="D70" s="138" t="s">
        <v>190</v>
      </c>
      <c r="E70" s="139" t="s">
        <v>44</v>
      </c>
      <c r="F70" s="131">
        <v>21</v>
      </c>
      <c r="H70" s="140"/>
    </row>
    <row r="71" spans="1:9" s="101" customFormat="1" ht="36" customHeight="1">
      <c r="A71" s="100"/>
      <c r="B71" s="111" t="s">
        <v>189</v>
      </c>
      <c r="C71" s="117"/>
      <c r="D71" s="136" t="s">
        <v>535</v>
      </c>
      <c r="E71" s="117" t="s">
        <v>44</v>
      </c>
      <c r="F71" s="113">
        <v>4</v>
      </c>
    </row>
    <row r="72" spans="1:9" s="103" customFormat="1" ht="38.25" customHeight="1">
      <c r="A72" s="102"/>
      <c r="B72" s="127" t="s">
        <v>194</v>
      </c>
      <c r="C72" s="139"/>
      <c r="D72" s="138" t="s">
        <v>195</v>
      </c>
      <c r="E72" s="139" t="s">
        <v>44</v>
      </c>
      <c r="F72" s="131">
        <v>8</v>
      </c>
      <c r="I72" s="140"/>
    </row>
    <row r="73" spans="1:9" s="100" customFormat="1" ht="23.25" customHeight="1">
      <c r="B73" s="1106" t="s">
        <v>202</v>
      </c>
      <c r="C73" s="1107"/>
      <c r="D73" s="1107"/>
      <c r="E73" s="1107"/>
      <c r="F73" s="1108"/>
    </row>
    <row r="74" spans="1:9" s="100" customFormat="1" ht="23.25" customHeight="1">
      <c r="B74" s="114"/>
      <c r="C74" s="115"/>
      <c r="D74" s="109" t="s">
        <v>536</v>
      </c>
      <c r="E74" s="115"/>
      <c r="F74" s="116"/>
    </row>
    <row r="75" spans="1:9" s="100" customFormat="1" ht="37.5" customHeight="1">
      <c r="B75" s="123" t="s">
        <v>125</v>
      </c>
      <c r="C75" s="124">
        <v>97087</v>
      </c>
      <c r="D75" s="125" t="s">
        <v>208</v>
      </c>
      <c r="E75" s="60" t="s">
        <v>31</v>
      </c>
      <c r="F75" s="113">
        <v>102.34</v>
      </c>
    </row>
    <row r="76" spans="1:9" s="100" customFormat="1" ht="50.25" customHeight="1">
      <c r="B76" s="123" t="s">
        <v>128</v>
      </c>
      <c r="C76" s="126">
        <v>3637</v>
      </c>
      <c r="D76" s="58" t="s">
        <v>210</v>
      </c>
      <c r="E76" s="60" t="s">
        <v>31</v>
      </c>
      <c r="F76" s="113">
        <v>102.34</v>
      </c>
    </row>
    <row r="77" spans="1:9" s="100" customFormat="1" ht="33" customHeight="1">
      <c r="B77" s="111" t="s">
        <v>115</v>
      </c>
      <c r="C77" s="18">
        <v>130112</v>
      </c>
      <c r="D77" s="58" t="s">
        <v>206</v>
      </c>
      <c r="E77" s="60" t="s">
        <v>31</v>
      </c>
      <c r="F77" s="113">
        <v>102.34</v>
      </c>
    </row>
    <row r="78" spans="1:9" s="101" customFormat="1" ht="60" customHeight="1">
      <c r="B78" s="111" t="s">
        <v>115</v>
      </c>
      <c r="C78" s="133" t="s">
        <v>537</v>
      </c>
      <c r="D78" s="58" t="s">
        <v>538</v>
      </c>
      <c r="E78" s="60" t="s">
        <v>31</v>
      </c>
      <c r="F78" s="113">
        <v>71.23</v>
      </c>
    </row>
    <row r="79" spans="1:9" s="101" customFormat="1" ht="51" customHeight="1">
      <c r="B79" s="141" t="s">
        <v>115</v>
      </c>
      <c r="C79" s="117">
        <v>200253</v>
      </c>
      <c r="D79" s="58" t="s">
        <v>539</v>
      </c>
      <c r="E79" s="60" t="s">
        <v>31</v>
      </c>
      <c r="F79" s="113">
        <v>37.92</v>
      </c>
    </row>
    <row r="80" spans="1:9" s="101" customFormat="1" ht="37.5" customHeight="1">
      <c r="A80" s="100"/>
      <c r="B80" s="111" t="s">
        <v>115</v>
      </c>
      <c r="C80" s="112">
        <v>200202</v>
      </c>
      <c r="D80" s="58" t="s">
        <v>540</v>
      </c>
      <c r="E80" s="60" t="s">
        <v>39</v>
      </c>
      <c r="F80" s="113">
        <v>87.11</v>
      </c>
    </row>
    <row r="81" spans="1:9" s="101" customFormat="1" ht="29.25" customHeight="1">
      <c r="B81" s="111" t="s">
        <v>115</v>
      </c>
      <c r="C81" s="112">
        <v>190205</v>
      </c>
      <c r="D81" s="58" t="s">
        <v>541</v>
      </c>
      <c r="E81" s="60" t="s">
        <v>31</v>
      </c>
      <c r="F81" s="113">
        <v>26.13</v>
      </c>
    </row>
    <row r="82" spans="1:9" s="100" customFormat="1" ht="52.5" customHeight="1">
      <c r="B82" s="111" t="s">
        <v>128</v>
      </c>
      <c r="C82" s="117">
        <v>12214</v>
      </c>
      <c r="D82" s="142" t="s">
        <v>542</v>
      </c>
      <c r="E82" s="60" t="s">
        <v>44</v>
      </c>
      <c r="F82" s="113">
        <v>4</v>
      </c>
    </row>
    <row r="83" spans="1:9" s="101" customFormat="1" ht="19.5" customHeight="1">
      <c r="B83" s="114"/>
      <c r="C83" s="115"/>
      <c r="D83" s="109" t="s">
        <v>225</v>
      </c>
      <c r="E83" s="115"/>
      <c r="F83" s="116"/>
    </row>
    <row r="84" spans="1:9" s="103" customFormat="1" ht="37.5" customHeight="1">
      <c r="A84" s="102"/>
      <c r="B84" s="127" t="s">
        <v>125</v>
      </c>
      <c r="C84" s="121">
        <v>98516</v>
      </c>
      <c r="D84" s="143" t="s">
        <v>229</v>
      </c>
      <c r="E84" s="130" t="s">
        <v>44</v>
      </c>
      <c r="F84" s="131">
        <v>4</v>
      </c>
      <c r="H84" s="140"/>
    </row>
    <row r="85" spans="1:9" s="101" customFormat="1" ht="51.75" customHeight="1">
      <c r="B85" s="111" t="s">
        <v>115</v>
      </c>
      <c r="C85" s="117">
        <v>200326</v>
      </c>
      <c r="D85" s="136" t="s">
        <v>227</v>
      </c>
      <c r="E85" s="60" t="s">
        <v>31</v>
      </c>
      <c r="F85" s="113">
        <v>44.62</v>
      </c>
    </row>
    <row r="86" spans="1:9" s="103" customFormat="1" ht="32.25" customHeight="1">
      <c r="A86" s="102"/>
      <c r="B86" s="127" t="s">
        <v>233</v>
      </c>
      <c r="C86" s="121" t="s">
        <v>234</v>
      </c>
      <c r="D86" s="143" t="s">
        <v>235</v>
      </c>
      <c r="E86" s="130" t="s">
        <v>31</v>
      </c>
      <c r="F86" s="131">
        <v>20.02</v>
      </c>
    </row>
    <row r="87" spans="1:9" s="101" customFormat="1" ht="21.75" customHeight="1">
      <c r="B87" s="114"/>
      <c r="C87" s="115"/>
      <c r="D87" s="109" t="s">
        <v>237</v>
      </c>
      <c r="E87" s="115"/>
      <c r="F87" s="116"/>
    </row>
    <row r="88" spans="1:9" s="101" customFormat="1" ht="27.75" customHeight="1">
      <c r="B88" s="111" t="s">
        <v>115</v>
      </c>
      <c r="C88" s="112">
        <v>200402</v>
      </c>
      <c r="D88" s="58" t="s">
        <v>239</v>
      </c>
      <c r="E88" s="60" t="s">
        <v>31</v>
      </c>
      <c r="F88" s="113">
        <v>363.8</v>
      </c>
    </row>
    <row r="89" spans="1:9" s="103" customFormat="1" ht="22.5" customHeight="1">
      <c r="A89" s="102"/>
      <c r="B89" s="144"/>
      <c r="C89" s="145"/>
      <c r="D89" s="146" t="s">
        <v>241</v>
      </c>
      <c r="E89" s="145"/>
      <c r="F89" s="147"/>
    </row>
    <row r="90" spans="1:9" s="103" customFormat="1" ht="64.5" customHeight="1">
      <c r="A90" s="102"/>
      <c r="B90" s="127" t="s">
        <v>115</v>
      </c>
      <c r="C90" s="148" t="s">
        <v>243</v>
      </c>
      <c r="D90" s="129" t="s">
        <v>244</v>
      </c>
      <c r="E90" s="130" t="s">
        <v>31</v>
      </c>
      <c r="F90" s="131">
        <v>5.21</v>
      </c>
      <c r="I90" s="140"/>
    </row>
    <row r="91" spans="1:9" s="103" customFormat="1" ht="51" customHeight="1">
      <c r="A91" s="102"/>
      <c r="B91" s="127" t="s">
        <v>115</v>
      </c>
      <c r="C91" s="121">
        <v>40231</v>
      </c>
      <c r="D91" s="129" t="s">
        <v>246</v>
      </c>
      <c r="E91" s="130" t="s">
        <v>36</v>
      </c>
      <c r="F91" s="131">
        <v>0.03</v>
      </c>
      <c r="H91" s="140"/>
    </row>
    <row r="92" spans="1:9" s="103" customFormat="1" ht="37.5" customHeight="1">
      <c r="A92" s="102"/>
      <c r="B92" s="127" t="s">
        <v>115</v>
      </c>
      <c r="C92" s="121" t="s">
        <v>248</v>
      </c>
      <c r="D92" s="143" t="s">
        <v>249</v>
      </c>
      <c r="E92" s="130" t="s">
        <v>36</v>
      </c>
      <c r="F92" s="131">
        <v>0.92</v>
      </c>
      <c r="H92" s="140"/>
    </row>
    <row r="93" spans="1:9" s="103" customFormat="1" ht="63.75" customHeight="1">
      <c r="A93" s="102"/>
      <c r="B93" s="127" t="s">
        <v>115</v>
      </c>
      <c r="C93" s="148" t="s">
        <v>251</v>
      </c>
      <c r="D93" s="143" t="s">
        <v>252</v>
      </c>
      <c r="E93" s="130" t="s">
        <v>31</v>
      </c>
      <c r="F93" s="131">
        <v>12.02</v>
      </c>
      <c r="H93" s="140"/>
    </row>
    <row r="94" spans="1:9" s="103" customFormat="1" ht="37.5" customHeight="1">
      <c r="A94" s="102"/>
      <c r="B94" s="127" t="s">
        <v>115</v>
      </c>
      <c r="C94" s="121" t="s">
        <v>254</v>
      </c>
      <c r="D94" s="143" t="s">
        <v>255</v>
      </c>
      <c r="E94" s="130" t="s">
        <v>256</v>
      </c>
      <c r="F94" s="131">
        <v>35.76</v>
      </c>
      <c r="G94" s="140"/>
    </row>
    <row r="95" spans="1:9" s="103" customFormat="1" ht="37.5" customHeight="1">
      <c r="A95" s="102"/>
      <c r="B95" s="127" t="s">
        <v>115</v>
      </c>
      <c r="C95" s="121">
        <v>40333</v>
      </c>
      <c r="D95" s="143" t="s">
        <v>258</v>
      </c>
      <c r="E95" s="130" t="s">
        <v>256</v>
      </c>
      <c r="F95" s="131">
        <v>4.07</v>
      </c>
      <c r="G95" s="140"/>
    </row>
    <row r="96" spans="1:9" s="102" customFormat="1" ht="37.5" customHeight="1">
      <c r="B96" s="127" t="s">
        <v>115</v>
      </c>
      <c r="C96" s="139">
        <v>130103</v>
      </c>
      <c r="D96" s="149" t="s">
        <v>260</v>
      </c>
      <c r="E96" s="130" t="s">
        <v>31</v>
      </c>
      <c r="F96" s="131">
        <v>6.71</v>
      </c>
      <c r="G96" s="150"/>
    </row>
    <row r="97" spans="1:8" s="103" customFormat="1" ht="37.5" customHeight="1">
      <c r="A97" s="102"/>
      <c r="B97" s="127" t="s">
        <v>115</v>
      </c>
      <c r="C97" s="121">
        <v>120101</v>
      </c>
      <c r="D97" s="143" t="s">
        <v>262</v>
      </c>
      <c r="E97" s="130" t="s">
        <v>31</v>
      </c>
      <c r="F97" s="131">
        <v>13.84</v>
      </c>
      <c r="H97" s="140"/>
    </row>
    <row r="98" spans="1:8" s="102" customFormat="1" ht="37.5" customHeight="1">
      <c r="B98" s="127" t="s">
        <v>115</v>
      </c>
      <c r="C98" s="121">
        <v>120301</v>
      </c>
      <c r="D98" s="143" t="s">
        <v>264</v>
      </c>
      <c r="E98" s="130" t="s">
        <v>31</v>
      </c>
      <c r="F98" s="131">
        <v>13.84</v>
      </c>
    </row>
    <row r="99" spans="1:8" s="102" customFormat="1" ht="65.25" customHeight="1">
      <c r="B99" s="127" t="s">
        <v>115</v>
      </c>
      <c r="C99" s="121">
        <v>130233</v>
      </c>
      <c r="D99" s="143" t="s">
        <v>266</v>
      </c>
      <c r="E99" s="130" t="s">
        <v>31</v>
      </c>
      <c r="F99" s="131">
        <v>20.55</v>
      </c>
      <c r="H99" s="150"/>
    </row>
    <row r="100" spans="1:8" s="103" customFormat="1" ht="33" customHeight="1">
      <c r="A100" s="102"/>
      <c r="B100" s="127" t="s">
        <v>115</v>
      </c>
      <c r="C100" s="121">
        <v>100203</v>
      </c>
      <c r="D100" s="143" t="s">
        <v>268</v>
      </c>
      <c r="E100" s="130" t="s">
        <v>31</v>
      </c>
      <c r="F100" s="131">
        <v>11.02</v>
      </c>
      <c r="G100" s="140"/>
    </row>
    <row r="101" spans="1:8" s="103" customFormat="1" ht="39" customHeight="1">
      <c r="A101" s="102"/>
      <c r="B101" s="127" t="s">
        <v>543</v>
      </c>
      <c r="C101" s="148"/>
      <c r="D101" s="143" t="s">
        <v>439</v>
      </c>
      <c r="E101" s="130" t="s">
        <v>31</v>
      </c>
      <c r="F101" s="131">
        <v>5.31</v>
      </c>
      <c r="H101" s="140"/>
    </row>
    <row r="102" spans="1:8" s="101" customFormat="1" ht="22.5" customHeight="1">
      <c r="B102" s="114"/>
      <c r="C102" s="115"/>
      <c r="D102" s="109" t="s">
        <v>314</v>
      </c>
      <c r="E102" s="115"/>
      <c r="F102" s="116"/>
    </row>
    <row r="103" spans="1:8" s="101" customFormat="1" ht="45.75" customHeight="1">
      <c r="B103" s="151" t="s">
        <v>115</v>
      </c>
      <c r="C103" s="152">
        <v>200576</v>
      </c>
      <c r="D103" s="153" t="s">
        <v>319</v>
      </c>
      <c r="E103" s="154" t="s">
        <v>524</v>
      </c>
      <c r="F103" s="155">
        <v>1</v>
      </c>
    </row>
  </sheetData>
  <mergeCells count="12">
    <mergeCell ref="B4:F4"/>
    <mergeCell ref="B5:D5"/>
    <mergeCell ref="E5:F5"/>
    <mergeCell ref="B10:F10"/>
    <mergeCell ref="B19:F19"/>
    <mergeCell ref="B67:F67"/>
    <mergeCell ref="B73:F73"/>
    <mergeCell ref="B26:F26"/>
    <mergeCell ref="B29:F29"/>
    <mergeCell ref="B35:F35"/>
    <mergeCell ref="B38:F38"/>
    <mergeCell ref="B52:F52"/>
  </mergeCells>
  <pageMargins left="0.78749999999999998" right="0.78749999999999998" top="0.98402777777777795" bottom="0.98402777777777795" header="0.51041666666666696" footer="0.51041666666666696"/>
  <pageSetup paperSize="9" scale="50" firstPageNumber="0" orientation="portrait" useFirstPageNumber="1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MK90"/>
  <sheetViews>
    <sheetView topLeftCell="A76" zoomScale="90" zoomScaleNormal="90" workbookViewId="0">
      <selection activeCell="L51" sqref="L51"/>
    </sheetView>
  </sheetViews>
  <sheetFormatPr defaultColWidth="8.7109375" defaultRowHeight="15.75"/>
  <cols>
    <col min="1" max="1" width="2.85546875" style="3" customWidth="1"/>
    <col min="2" max="2" width="12" style="3" customWidth="1"/>
    <col min="3" max="3" width="13.42578125" style="3" customWidth="1"/>
    <col min="4" max="4" width="70.5703125" style="3" customWidth="1"/>
    <col min="5" max="5" width="8.42578125" style="47" customWidth="1"/>
    <col min="6" max="6" width="12.5703125" style="5" customWidth="1"/>
    <col min="7" max="7" width="3.140625" style="3" customWidth="1"/>
    <col min="8" max="8" width="11.140625" style="3" customWidth="1"/>
    <col min="9" max="1025" width="8.7109375" style="3"/>
  </cols>
  <sheetData>
    <row r="1" spans="1:8" ht="20.25" customHeight="1"/>
    <row r="2" spans="1:8" ht="9.75" customHeight="1">
      <c r="A2" s="49"/>
      <c r="B2" s="49"/>
      <c r="C2" s="49"/>
      <c r="D2" s="49"/>
      <c r="E2" s="50"/>
      <c r="F2" s="51"/>
    </row>
    <row r="3" spans="1:8" s="46" customFormat="1" ht="31.5" customHeight="1">
      <c r="A3" s="52"/>
      <c r="B3" s="1114" t="s">
        <v>521</v>
      </c>
      <c r="C3" s="1115"/>
      <c r="D3" s="1115"/>
      <c r="E3" s="1115"/>
      <c r="F3" s="1116"/>
      <c r="G3" s="63"/>
    </row>
    <row r="4" spans="1:8" s="1" customFormat="1" ht="30" customHeight="1">
      <c r="B4" s="1109" t="s">
        <v>23</v>
      </c>
      <c r="C4" s="1103"/>
      <c r="D4" s="1103"/>
      <c r="E4" s="1117" t="s">
        <v>568</v>
      </c>
      <c r="F4" s="1118"/>
      <c r="G4" s="63"/>
    </row>
    <row r="5" spans="1:8" s="1" customFormat="1" ht="30" customHeight="1">
      <c r="B5" s="68" t="s">
        <v>15</v>
      </c>
      <c r="C5" s="14" t="s">
        <v>16</v>
      </c>
      <c r="D5" s="15" t="s">
        <v>27</v>
      </c>
      <c r="E5" s="14" t="s">
        <v>18</v>
      </c>
      <c r="F5" s="69" t="s">
        <v>19</v>
      </c>
    </row>
    <row r="6" spans="1:8" s="1" customFormat="1" ht="30" customHeight="1">
      <c r="B6" s="70" t="s">
        <v>115</v>
      </c>
      <c r="C6" s="19">
        <v>10403</v>
      </c>
      <c r="D6" s="23" t="s">
        <v>43</v>
      </c>
      <c r="E6" s="21" t="s">
        <v>44</v>
      </c>
      <c r="F6" s="71">
        <v>1</v>
      </c>
      <c r="H6" s="53"/>
    </row>
    <row r="7" spans="1:8" s="1" customFormat="1" ht="30" customHeight="1">
      <c r="B7" s="70" t="s">
        <v>115</v>
      </c>
      <c r="C7" s="19">
        <v>10216</v>
      </c>
      <c r="D7" s="20" t="s">
        <v>38</v>
      </c>
      <c r="E7" s="18" t="s">
        <v>39</v>
      </c>
      <c r="F7" s="71">
        <v>38.83</v>
      </c>
    </row>
    <row r="8" spans="1:8" s="1" customFormat="1" ht="30" customHeight="1">
      <c r="B8" s="68"/>
      <c r="C8" s="72"/>
      <c r="D8" s="15" t="s">
        <v>50</v>
      </c>
      <c r="E8" s="72"/>
      <c r="F8" s="73"/>
    </row>
    <row r="9" spans="1:8" s="1" customFormat="1" ht="30" customHeight="1">
      <c r="B9" s="70" t="s">
        <v>115</v>
      </c>
      <c r="C9" s="19">
        <v>10402</v>
      </c>
      <c r="D9" s="20" t="s">
        <v>52</v>
      </c>
      <c r="E9" s="18" t="s">
        <v>362</v>
      </c>
      <c r="F9" s="71">
        <v>105.29</v>
      </c>
    </row>
    <row r="10" spans="1:8" s="1" customFormat="1" ht="30.75" customHeight="1">
      <c r="B10" s="68"/>
      <c r="C10" s="72"/>
      <c r="D10" s="15" t="s">
        <v>54</v>
      </c>
      <c r="E10" s="72"/>
      <c r="F10" s="73"/>
    </row>
    <row r="11" spans="1:8" s="1" customFormat="1" ht="31.5" customHeight="1">
      <c r="B11" s="70" t="s">
        <v>115</v>
      </c>
      <c r="C11" s="19">
        <v>10501</v>
      </c>
      <c r="D11" s="20" t="s">
        <v>56</v>
      </c>
      <c r="E11" s="21" t="s">
        <v>31</v>
      </c>
      <c r="F11" s="71">
        <v>206.04</v>
      </c>
    </row>
    <row r="12" spans="1:8" s="1" customFormat="1" ht="30" customHeight="1">
      <c r="B12" s="1109" t="s">
        <v>57</v>
      </c>
      <c r="C12" s="1103"/>
      <c r="D12" s="1103"/>
      <c r="E12" s="1103"/>
      <c r="F12" s="1110"/>
    </row>
    <row r="13" spans="1:8" s="1" customFormat="1" ht="30" customHeight="1">
      <c r="B13" s="68"/>
      <c r="C13" s="72"/>
      <c r="D13" s="15" t="s">
        <v>59</v>
      </c>
      <c r="E13" s="72"/>
      <c r="F13" s="73"/>
    </row>
    <row r="14" spans="1:8" s="1" customFormat="1" ht="30.75" customHeight="1">
      <c r="B14" s="70" t="s">
        <v>115</v>
      </c>
      <c r="C14" s="19">
        <v>20305</v>
      </c>
      <c r="D14" s="20" t="s">
        <v>61</v>
      </c>
      <c r="E14" s="21" t="s">
        <v>31</v>
      </c>
      <c r="F14" s="71">
        <v>8</v>
      </c>
    </row>
    <row r="15" spans="1:8" s="1" customFormat="1" ht="36" customHeight="1">
      <c r="B15" s="70" t="s">
        <v>115</v>
      </c>
      <c r="C15" s="19">
        <v>20344</v>
      </c>
      <c r="D15" s="20" t="s">
        <v>66</v>
      </c>
      <c r="E15" s="18" t="s">
        <v>44</v>
      </c>
      <c r="F15" s="71">
        <v>1</v>
      </c>
    </row>
    <row r="16" spans="1:8" s="1" customFormat="1" ht="79.5" customHeight="1">
      <c r="B16" s="70" t="s">
        <v>115</v>
      </c>
      <c r="C16" s="19">
        <v>20352</v>
      </c>
      <c r="D16" s="20" t="s">
        <v>63</v>
      </c>
      <c r="E16" s="18" t="s">
        <v>64</v>
      </c>
      <c r="F16" s="71">
        <v>4</v>
      </c>
    </row>
    <row r="17" spans="1:8" s="1" customFormat="1" ht="69" customHeight="1">
      <c r="B17" s="70" t="s">
        <v>115</v>
      </c>
      <c r="C17" s="19">
        <v>20350</v>
      </c>
      <c r="D17" s="56" t="s">
        <v>68</v>
      </c>
      <c r="E17" s="21" t="s">
        <v>39</v>
      </c>
      <c r="F17" s="74">
        <v>60.7</v>
      </c>
      <c r="H17" s="64"/>
    </row>
    <row r="18" spans="1:8" s="1" customFormat="1" ht="52.5" customHeight="1">
      <c r="B18" s="68"/>
      <c r="C18" s="72"/>
      <c r="D18" s="15" t="s">
        <v>70</v>
      </c>
      <c r="E18" s="72"/>
      <c r="F18" s="73"/>
    </row>
    <row r="19" spans="1:8" s="1" customFormat="1" ht="71.25" customHeight="1">
      <c r="B19" s="70" t="s">
        <v>115</v>
      </c>
      <c r="C19" s="19">
        <v>20812</v>
      </c>
      <c r="D19" s="20" t="s">
        <v>72</v>
      </c>
      <c r="E19" s="18" t="s">
        <v>39</v>
      </c>
      <c r="F19" s="71">
        <v>4</v>
      </c>
    </row>
    <row r="20" spans="1:8" s="1" customFormat="1" ht="70.5" customHeight="1">
      <c r="B20" s="70" t="s">
        <v>115</v>
      </c>
      <c r="C20" s="19">
        <v>20713</v>
      </c>
      <c r="D20" s="20" t="s">
        <v>74</v>
      </c>
      <c r="E20" s="18" t="s">
        <v>39</v>
      </c>
      <c r="F20" s="71">
        <v>8</v>
      </c>
    </row>
    <row r="21" spans="1:8" s="1" customFormat="1" ht="30" customHeight="1">
      <c r="B21" s="1109" t="s">
        <v>75</v>
      </c>
      <c r="C21" s="1103"/>
      <c r="D21" s="1103"/>
      <c r="E21" s="1103"/>
      <c r="F21" s="1110"/>
    </row>
    <row r="22" spans="1:8" s="1" customFormat="1" ht="30" customHeight="1">
      <c r="B22" s="68"/>
      <c r="C22" s="72"/>
      <c r="D22" s="15" t="s">
        <v>77</v>
      </c>
      <c r="E22" s="72"/>
      <c r="F22" s="73"/>
    </row>
    <row r="23" spans="1:8" s="2" customFormat="1" ht="36" customHeight="1">
      <c r="A23" s="1"/>
      <c r="B23" s="70" t="s">
        <v>115</v>
      </c>
      <c r="C23" s="19">
        <v>30101</v>
      </c>
      <c r="D23" s="20" t="s">
        <v>79</v>
      </c>
      <c r="E23" s="21" t="s">
        <v>36</v>
      </c>
      <c r="F23" s="71">
        <v>1.94</v>
      </c>
      <c r="H23" s="25"/>
    </row>
    <row r="24" spans="1:8" s="2" customFormat="1" ht="30" customHeight="1">
      <c r="A24" s="1"/>
      <c r="B24" s="70" t="s">
        <v>115</v>
      </c>
      <c r="C24" s="19">
        <v>30119</v>
      </c>
      <c r="D24" s="20" t="s">
        <v>83</v>
      </c>
      <c r="E24" s="21" t="s">
        <v>31</v>
      </c>
      <c r="F24" s="71">
        <v>3.24</v>
      </c>
    </row>
    <row r="25" spans="1:8" s="2" customFormat="1" ht="30" customHeight="1">
      <c r="A25" s="1"/>
      <c r="B25" s="68"/>
      <c r="C25" s="72"/>
      <c r="D25" s="15" t="s">
        <v>85</v>
      </c>
      <c r="E25" s="72"/>
      <c r="F25" s="73"/>
    </row>
    <row r="26" spans="1:8" s="2" customFormat="1" ht="30" customHeight="1">
      <c r="A26" s="1"/>
      <c r="B26" s="70" t="s">
        <v>115</v>
      </c>
      <c r="C26" s="19">
        <v>30201</v>
      </c>
      <c r="D26" s="20" t="s">
        <v>87</v>
      </c>
      <c r="E26" s="21" t="s">
        <v>36</v>
      </c>
      <c r="F26" s="71">
        <v>1.51</v>
      </c>
    </row>
    <row r="27" spans="1:8" s="2" customFormat="1" ht="36" customHeight="1">
      <c r="A27" s="1"/>
      <c r="B27" s="70" t="s">
        <v>115</v>
      </c>
      <c r="C27" s="19">
        <v>30210</v>
      </c>
      <c r="D27" s="20" t="s">
        <v>89</v>
      </c>
      <c r="E27" s="21" t="s">
        <v>36</v>
      </c>
      <c r="F27" s="71">
        <v>26.32</v>
      </c>
    </row>
    <row r="28" spans="1:8" s="1" customFormat="1" ht="30.75" customHeight="1">
      <c r="B28" s="68"/>
      <c r="C28" s="72"/>
      <c r="D28" s="15" t="s">
        <v>91</v>
      </c>
      <c r="E28" s="72"/>
      <c r="F28" s="73"/>
    </row>
    <row r="29" spans="1:8" s="1" customFormat="1" ht="69" customHeight="1">
      <c r="B29" s="70" t="s">
        <v>115</v>
      </c>
      <c r="C29" s="19">
        <v>30304</v>
      </c>
      <c r="D29" s="20" t="s">
        <v>93</v>
      </c>
      <c r="E29" s="21" t="s">
        <v>36</v>
      </c>
      <c r="F29" s="71">
        <v>3.71</v>
      </c>
    </row>
    <row r="30" spans="1:8" s="2" customFormat="1" ht="30" customHeight="1">
      <c r="A30" s="1"/>
      <c r="B30" s="1109" t="s">
        <v>117</v>
      </c>
      <c r="C30" s="1103"/>
      <c r="D30" s="1103"/>
      <c r="E30" s="1103"/>
      <c r="F30" s="1110"/>
    </row>
    <row r="31" spans="1:8" s="2" customFormat="1" ht="30" customHeight="1">
      <c r="A31" s="1"/>
      <c r="B31" s="68"/>
      <c r="C31" s="72"/>
      <c r="D31" s="15" t="s">
        <v>119</v>
      </c>
      <c r="E31" s="72"/>
      <c r="F31" s="73"/>
    </row>
    <row r="32" spans="1:8" s="1" customFormat="1" ht="30" customHeight="1">
      <c r="B32" s="70" t="s">
        <v>115</v>
      </c>
      <c r="C32" s="18">
        <v>130112</v>
      </c>
      <c r="D32" s="58" t="s">
        <v>121</v>
      </c>
      <c r="E32" s="21" t="s">
        <v>31</v>
      </c>
      <c r="F32" s="71">
        <v>209.76</v>
      </c>
    </row>
    <row r="33" spans="1:8" s="1" customFormat="1" ht="36" customHeight="1">
      <c r="B33" s="70" t="s">
        <v>115</v>
      </c>
      <c r="C33" s="19">
        <v>130103</v>
      </c>
      <c r="D33" s="20" t="s">
        <v>123</v>
      </c>
      <c r="E33" s="21" t="s">
        <v>31</v>
      </c>
      <c r="F33" s="71">
        <v>55.91</v>
      </c>
    </row>
    <row r="34" spans="1:8" s="1" customFormat="1" ht="36" customHeight="1">
      <c r="B34" s="75" t="s">
        <v>125</v>
      </c>
      <c r="C34" s="33">
        <v>97087</v>
      </c>
      <c r="D34" s="34" t="s">
        <v>208</v>
      </c>
      <c r="E34" s="21" t="s">
        <v>31</v>
      </c>
      <c r="F34" s="71">
        <v>209.76</v>
      </c>
    </row>
    <row r="35" spans="1:8" s="1" customFormat="1" ht="53.25" customHeight="1">
      <c r="B35" s="75" t="s">
        <v>128</v>
      </c>
      <c r="C35" s="60">
        <v>3637</v>
      </c>
      <c r="D35" s="20" t="s">
        <v>129</v>
      </c>
      <c r="E35" s="21" t="s">
        <v>31</v>
      </c>
      <c r="F35" s="71">
        <v>209.76</v>
      </c>
    </row>
    <row r="36" spans="1:8" s="2" customFormat="1" ht="30" customHeight="1">
      <c r="A36" s="1"/>
      <c r="B36" s="68"/>
      <c r="C36" s="72"/>
      <c r="D36" s="15" t="s">
        <v>107</v>
      </c>
      <c r="E36" s="72"/>
      <c r="F36" s="73"/>
    </row>
    <row r="37" spans="1:8" s="1" customFormat="1" ht="53.25" customHeight="1">
      <c r="B37" s="70" t="s">
        <v>136</v>
      </c>
      <c r="C37" s="62"/>
      <c r="D37" s="61" t="s">
        <v>137</v>
      </c>
      <c r="E37" s="21" t="s">
        <v>31</v>
      </c>
      <c r="F37" s="71">
        <v>58.58</v>
      </c>
    </row>
    <row r="38" spans="1:8" s="1" customFormat="1" ht="69.75" customHeight="1">
      <c r="B38" s="70" t="s">
        <v>145</v>
      </c>
      <c r="C38" s="18"/>
      <c r="D38" s="20" t="s">
        <v>140</v>
      </c>
      <c r="E38" s="21" t="s">
        <v>31</v>
      </c>
      <c r="F38" s="71">
        <v>90.46</v>
      </c>
      <c r="H38" s="65"/>
    </row>
    <row r="39" spans="1:8" s="1" customFormat="1" ht="70.5" customHeight="1">
      <c r="B39" s="70" t="s">
        <v>142</v>
      </c>
      <c r="C39" s="18"/>
      <c r="D39" s="20" t="s">
        <v>143</v>
      </c>
      <c r="E39" s="21" t="s">
        <v>31</v>
      </c>
      <c r="F39" s="71">
        <v>70.709999999999994</v>
      </c>
      <c r="H39" s="65"/>
    </row>
    <row r="40" spans="1:8" s="1" customFormat="1" ht="30" customHeight="1">
      <c r="B40" s="68"/>
      <c r="C40" s="72"/>
      <c r="D40" s="15" t="s">
        <v>148</v>
      </c>
      <c r="E40" s="72"/>
      <c r="F40" s="73"/>
    </row>
    <row r="41" spans="1:8" s="1" customFormat="1" ht="30" customHeight="1">
      <c r="B41" s="70" t="s">
        <v>115</v>
      </c>
      <c r="C41" s="18">
        <v>130308</v>
      </c>
      <c r="D41" s="20" t="s">
        <v>150</v>
      </c>
      <c r="E41" s="21" t="s">
        <v>151</v>
      </c>
      <c r="F41" s="71">
        <v>39.57</v>
      </c>
    </row>
    <row r="42" spans="1:8" s="2" customFormat="1" ht="30" customHeight="1">
      <c r="A42" s="1"/>
      <c r="B42" s="1109" t="s">
        <v>156</v>
      </c>
      <c r="C42" s="1103"/>
      <c r="D42" s="1103"/>
      <c r="E42" s="1103"/>
      <c r="F42" s="1110"/>
    </row>
    <row r="43" spans="1:8" s="1" customFormat="1" ht="30" customHeight="1">
      <c r="B43" s="68"/>
      <c r="C43" s="72"/>
      <c r="D43" s="15" t="s">
        <v>158</v>
      </c>
      <c r="E43" s="72"/>
      <c r="F43" s="73"/>
    </row>
    <row r="44" spans="1:8" s="1" customFormat="1" ht="52.5" customHeight="1">
      <c r="B44" s="70" t="s">
        <v>115</v>
      </c>
      <c r="C44" s="19">
        <v>150614</v>
      </c>
      <c r="D44" s="20" t="s">
        <v>160</v>
      </c>
      <c r="E44" s="18" t="s">
        <v>44</v>
      </c>
      <c r="F44" s="71">
        <v>2</v>
      </c>
    </row>
    <row r="45" spans="1:8" s="1" customFormat="1" ht="30" customHeight="1">
      <c r="B45" s="70" t="s">
        <v>115</v>
      </c>
      <c r="C45" s="19">
        <v>150628</v>
      </c>
      <c r="D45" s="20" t="s">
        <v>162</v>
      </c>
      <c r="E45" s="18" t="s">
        <v>44</v>
      </c>
      <c r="F45" s="71">
        <v>14</v>
      </c>
    </row>
    <row r="46" spans="1:8" s="1" customFormat="1" ht="30.75" customHeight="1">
      <c r="B46" s="68"/>
      <c r="C46" s="72"/>
      <c r="D46" s="15" t="s">
        <v>164</v>
      </c>
      <c r="E46" s="72"/>
      <c r="F46" s="73"/>
    </row>
    <row r="47" spans="1:8" s="1" customFormat="1" ht="29.25" customHeight="1">
      <c r="B47" s="70" t="s">
        <v>115</v>
      </c>
      <c r="C47" s="19">
        <v>151133</v>
      </c>
      <c r="D47" s="20" t="s">
        <v>166</v>
      </c>
      <c r="E47" s="21" t="s">
        <v>39</v>
      </c>
      <c r="F47" s="71">
        <v>14.87</v>
      </c>
    </row>
    <row r="48" spans="1:8" s="1" customFormat="1" ht="35.25" customHeight="1">
      <c r="B48" s="70" t="s">
        <v>125</v>
      </c>
      <c r="C48" s="19">
        <v>91850</v>
      </c>
      <c r="D48" s="20" t="s">
        <v>168</v>
      </c>
      <c r="E48" s="21" t="s">
        <v>39</v>
      </c>
      <c r="F48" s="71">
        <v>25.12</v>
      </c>
    </row>
    <row r="49" spans="1:6" s="100" customFormat="1" ht="30.75" customHeight="1">
      <c r="B49" s="107"/>
      <c r="C49" s="115"/>
      <c r="D49" s="109" t="s">
        <v>170</v>
      </c>
      <c r="E49" s="115"/>
      <c r="F49" s="116"/>
    </row>
    <row r="50" spans="1:6" s="100" customFormat="1" ht="36" customHeight="1">
      <c r="B50" s="111" t="s">
        <v>115</v>
      </c>
      <c r="C50" s="19">
        <v>151301</v>
      </c>
      <c r="D50" s="20" t="s">
        <v>172</v>
      </c>
      <c r="E50" s="18" t="s">
        <v>44</v>
      </c>
      <c r="F50" s="396">
        <v>2</v>
      </c>
    </row>
    <row r="51" spans="1:6" s="100" customFormat="1" ht="36" customHeight="1">
      <c r="B51" s="111" t="s">
        <v>115</v>
      </c>
      <c r="C51" s="19">
        <v>151302</v>
      </c>
      <c r="D51" s="20" t="s">
        <v>174</v>
      </c>
      <c r="E51" s="18" t="s">
        <v>44</v>
      </c>
      <c r="F51" s="396">
        <v>2</v>
      </c>
    </row>
    <row r="52" spans="1:6" s="1" customFormat="1" ht="30.75" customHeight="1">
      <c r="B52" s="68"/>
      <c r="C52" s="72"/>
      <c r="D52" s="15" t="s">
        <v>176</v>
      </c>
      <c r="E52" s="72"/>
      <c r="F52" s="73"/>
    </row>
    <row r="53" spans="1:6" s="1" customFormat="1" ht="36" customHeight="1">
      <c r="B53" s="70" t="s">
        <v>115</v>
      </c>
      <c r="C53" s="19">
        <v>151402</v>
      </c>
      <c r="D53" s="20" t="s">
        <v>178</v>
      </c>
      <c r="E53" s="21" t="s">
        <v>39</v>
      </c>
      <c r="F53" s="71">
        <v>30.88</v>
      </c>
    </row>
    <row r="54" spans="1:6" s="1" customFormat="1" ht="36" customHeight="1">
      <c r="B54" s="70" t="s">
        <v>115</v>
      </c>
      <c r="C54" s="19">
        <v>151403</v>
      </c>
      <c r="D54" s="20" t="s">
        <v>180</v>
      </c>
      <c r="E54" s="21" t="s">
        <v>39</v>
      </c>
      <c r="F54" s="71">
        <v>16</v>
      </c>
    </row>
    <row r="55" spans="1:6" s="1" customFormat="1" ht="30.75" customHeight="1">
      <c r="B55" s="68"/>
      <c r="C55" s="72"/>
      <c r="D55" s="15" t="s">
        <v>182</v>
      </c>
      <c r="E55" s="72"/>
      <c r="F55" s="73"/>
    </row>
    <row r="56" spans="1:6" s="1" customFormat="1" ht="52.5" customHeight="1">
      <c r="B56" s="70" t="s">
        <v>115</v>
      </c>
      <c r="C56" s="19">
        <v>151817</v>
      </c>
      <c r="D56" s="20" t="s">
        <v>184</v>
      </c>
      <c r="E56" s="21" t="s">
        <v>44</v>
      </c>
      <c r="F56" s="71">
        <v>3</v>
      </c>
    </row>
    <row r="57" spans="1:6" s="2" customFormat="1" ht="30" customHeight="1">
      <c r="A57" s="1"/>
      <c r="B57" s="1109" t="s">
        <v>185</v>
      </c>
      <c r="C57" s="1103"/>
      <c r="D57" s="1103"/>
      <c r="E57" s="1103"/>
      <c r="F57" s="1110"/>
    </row>
    <row r="58" spans="1:6" s="2" customFormat="1" ht="30" customHeight="1">
      <c r="A58" s="1"/>
      <c r="B58" s="68"/>
      <c r="C58" s="72"/>
      <c r="D58" s="15" t="s">
        <v>187</v>
      </c>
      <c r="E58" s="72"/>
      <c r="F58" s="73"/>
    </row>
    <row r="59" spans="1:6" s="2" customFormat="1" ht="52.5" customHeight="1">
      <c r="A59" s="1"/>
      <c r="B59" s="70" t="s">
        <v>569</v>
      </c>
      <c r="C59" s="27"/>
      <c r="D59" s="28" t="s">
        <v>570</v>
      </c>
      <c r="E59" s="18" t="s">
        <v>44</v>
      </c>
      <c r="F59" s="71">
        <v>14</v>
      </c>
    </row>
    <row r="60" spans="1:6" s="1" customFormat="1" ht="30.75" customHeight="1">
      <c r="B60" s="1109" t="s">
        <v>202</v>
      </c>
      <c r="C60" s="1103"/>
      <c r="D60" s="1103"/>
      <c r="E60" s="1103"/>
      <c r="F60" s="1110"/>
    </row>
    <row r="61" spans="1:6" s="1" customFormat="1" ht="30.75" customHeight="1">
      <c r="B61" s="68"/>
      <c r="C61" s="72"/>
      <c r="D61" s="15" t="s">
        <v>204</v>
      </c>
      <c r="E61" s="72"/>
      <c r="F61" s="73"/>
    </row>
    <row r="62" spans="1:6" s="1" customFormat="1" ht="30" customHeight="1">
      <c r="B62" s="70" t="s">
        <v>115</v>
      </c>
      <c r="C62" s="18">
        <v>130112</v>
      </c>
      <c r="D62" s="58" t="s">
        <v>206</v>
      </c>
      <c r="E62" s="21" t="s">
        <v>31</v>
      </c>
      <c r="F62" s="71">
        <v>27.34</v>
      </c>
    </row>
    <row r="63" spans="1:6" s="1" customFormat="1" ht="36" customHeight="1">
      <c r="B63" s="75" t="s">
        <v>125</v>
      </c>
      <c r="C63" s="33">
        <v>97087</v>
      </c>
      <c r="D63" s="34" t="s">
        <v>208</v>
      </c>
      <c r="E63" s="21" t="s">
        <v>31</v>
      </c>
      <c r="F63" s="71">
        <v>27.34</v>
      </c>
    </row>
    <row r="64" spans="1:6" s="1" customFormat="1" ht="52.5" customHeight="1">
      <c r="B64" s="75" t="s">
        <v>128</v>
      </c>
      <c r="C64" s="60">
        <v>3637</v>
      </c>
      <c r="D64" s="20" t="s">
        <v>571</v>
      </c>
      <c r="E64" s="21" t="s">
        <v>31</v>
      </c>
      <c r="F64" s="71">
        <v>27.34</v>
      </c>
    </row>
    <row r="65" spans="1:8" s="2" customFormat="1" ht="36" customHeight="1">
      <c r="A65" s="1"/>
      <c r="B65" s="70" t="s">
        <v>115</v>
      </c>
      <c r="C65" s="19">
        <v>200202</v>
      </c>
      <c r="D65" s="20" t="s">
        <v>540</v>
      </c>
      <c r="E65" s="21" t="s">
        <v>39</v>
      </c>
      <c r="F65" s="71">
        <v>69.69</v>
      </c>
    </row>
    <row r="66" spans="1:8" s="2" customFormat="1" ht="30" customHeight="1">
      <c r="A66" s="1"/>
      <c r="B66" s="70" t="s">
        <v>115</v>
      </c>
      <c r="C66" s="19">
        <v>190205</v>
      </c>
      <c r="D66" s="20" t="s">
        <v>541</v>
      </c>
      <c r="E66" s="21" t="s">
        <v>31</v>
      </c>
      <c r="F66" s="71">
        <v>16.59</v>
      </c>
    </row>
    <row r="67" spans="1:8" s="2" customFormat="1" ht="52.5" customHeight="1">
      <c r="A67" s="1"/>
      <c r="B67" s="70" t="s">
        <v>115</v>
      </c>
      <c r="C67" s="19">
        <v>200253</v>
      </c>
      <c r="D67" s="20" t="s">
        <v>572</v>
      </c>
      <c r="E67" s="21" t="s">
        <v>31</v>
      </c>
      <c r="F67" s="71">
        <v>28.64</v>
      </c>
    </row>
    <row r="68" spans="1:8" s="1" customFormat="1" ht="52.5" customHeight="1">
      <c r="B68" s="70" t="s">
        <v>128</v>
      </c>
      <c r="C68" s="18">
        <v>12214</v>
      </c>
      <c r="D68" s="37" t="s">
        <v>542</v>
      </c>
      <c r="E68" s="21" t="s">
        <v>44</v>
      </c>
      <c r="F68" s="71">
        <v>3</v>
      </c>
    </row>
    <row r="69" spans="1:8" s="2" customFormat="1" ht="30.75" customHeight="1">
      <c r="A69" s="1"/>
      <c r="B69" s="68"/>
      <c r="C69" s="72"/>
      <c r="D69" s="15" t="s">
        <v>225</v>
      </c>
      <c r="E69" s="72"/>
      <c r="F69" s="73"/>
    </row>
    <row r="70" spans="1:8" s="2" customFormat="1" ht="36" customHeight="1">
      <c r="A70" s="1"/>
      <c r="B70" s="70" t="s">
        <v>115</v>
      </c>
      <c r="C70" s="19">
        <v>200326</v>
      </c>
      <c r="D70" s="20" t="s">
        <v>227</v>
      </c>
      <c r="E70" s="21" t="s">
        <v>31</v>
      </c>
      <c r="F70" s="71">
        <v>36.56</v>
      </c>
    </row>
    <row r="71" spans="1:8" s="2" customFormat="1" ht="30" customHeight="1">
      <c r="A71" s="1"/>
      <c r="B71" s="70" t="s">
        <v>233</v>
      </c>
      <c r="C71" s="19" t="s">
        <v>234</v>
      </c>
      <c r="D71" s="20" t="s">
        <v>235</v>
      </c>
      <c r="E71" s="21" t="s">
        <v>31</v>
      </c>
      <c r="F71" s="71">
        <v>10.88</v>
      </c>
    </row>
    <row r="72" spans="1:8" s="2" customFormat="1" ht="36" customHeight="1">
      <c r="A72" s="1"/>
      <c r="B72" s="70" t="s">
        <v>125</v>
      </c>
      <c r="C72" s="19">
        <v>98510</v>
      </c>
      <c r="D72" s="20" t="s">
        <v>231</v>
      </c>
      <c r="E72" s="21" t="s">
        <v>44</v>
      </c>
      <c r="F72" s="71">
        <v>2</v>
      </c>
      <c r="H72" s="53"/>
    </row>
    <row r="73" spans="1:8" s="2" customFormat="1" ht="30.75" customHeight="1">
      <c r="A73" s="1"/>
      <c r="B73" s="68"/>
      <c r="C73" s="72"/>
      <c r="D73" s="15" t="s">
        <v>237</v>
      </c>
      <c r="E73" s="72"/>
      <c r="F73" s="73"/>
    </row>
    <row r="74" spans="1:8" s="2" customFormat="1" ht="30.75" customHeight="1">
      <c r="A74" s="1"/>
      <c r="B74" s="70" t="s">
        <v>115</v>
      </c>
      <c r="C74" s="19">
        <v>200402</v>
      </c>
      <c r="D74" s="20" t="s">
        <v>239</v>
      </c>
      <c r="E74" s="21" t="s">
        <v>31</v>
      </c>
      <c r="F74" s="71">
        <v>263.23</v>
      </c>
    </row>
    <row r="75" spans="1:8" s="2" customFormat="1" ht="30.75" customHeight="1">
      <c r="A75" s="1"/>
      <c r="B75" s="68"/>
      <c r="C75" s="72"/>
      <c r="D75" s="15" t="s">
        <v>241</v>
      </c>
      <c r="E75" s="72"/>
      <c r="F75" s="73"/>
    </row>
    <row r="76" spans="1:8" s="2" customFormat="1" ht="71.25" customHeight="1">
      <c r="A76" s="1"/>
      <c r="B76" s="70" t="s">
        <v>115</v>
      </c>
      <c r="C76" s="66" t="s">
        <v>243</v>
      </c>
      <c r="D76" s="61" t="s">
        <v>244</v>
      </c>
      <c r="E76" s="21" t="s">
        <v>31</v>
      </c>
      <c r="F76" s="71">
        <v>6.69</v>
      </c>
      <c r="H76" s="25"/>
    </row>
    <row r="77" spans="1:8" s="2" customFormat="1" ht="52.5" customHeight="1">
      <c r="A77" s="1"/>
      <c r="B77" s="70" t="s">
        <v>115</v>
      </c>
      <c r="C77" s="19">
        <v>40231</v>
      </c>
      <c r="D77" s="61" t="s">
        <v>246</v>
      </c>
      <c r="E77" s="55" t="s">
        <v>36</v>
      </c>
      <c r="F77" s="71">
        <v>0.16</v>
      </c>
    </row>
    <row r="78" spans="1:8" s="2" customFormat="1" ht="36" customHeight="1">
      <c r="A78" s="1"/>
      <c r="B78" s="70" t="s">
        <v>115</v>
      </c>
      <c r="C78" s="19" t="s">
        <v>248</v>
      </c>
      <c r="D78" s="20" t="s">
        <v>249</v>
      </c>
      <c r="E78" s="55" t="s">
        <v>36</v>
      </c>
      <c r="F78" s="71">
        <v>1.39</v>
      </c>
    </row>
    <row r="79" spans="1:8" s="2" customFormat="1" ht="70.5" customHeight="1">
      <c r="A79" s="1"/>
      <c r="B79" s="70" t="s">
        <v>115</v>
      </c>
      <c r="C79" s="66" t="s">
        <v>251</v>
      </c>
      <c r="D79" s="20" t="s">
        <v>252</v>
      </c>
      <c r="E79" s="21" t="s">
        <v>31</v>
      </c>
      <c r="F79" s="71">
        <v>9.6300000000000008</v>
      </c>
    </row>
    <row r="80" spans="1:8" s="2" customFormat="1" ht="36" customHeight="1">
      <c r="A80" s="1"/>
      <c r="B80" s="70" t="s">
        <v>115</v>
      </c>
      <c r="C80" s="19" t="s">
        <v>254</v>
      </c>
      <c r="D80" s="20" t="s">
        <v>255</v>
      </c>
      <c r="E80" s="21" t="s">
        <v>256</v>
      </c>
      <c r="F80" s="71">
        <v>48.37</v>
      </c>
    </row>
    <row r="81" spans="1:6" s="2" customFormat="1" ht="36" customHeight="1">
      <c r="A81" s="1"/>
      <c r="B81" s="70" t="s">
        <v>115</v>
      </c>
      <c r="C81" s="19">
        <v>40333</v>
      </c>
      <c r="D81" s="20" t="s">
        <v>258</v>
      </c>
      <c r="E81" s="76" t="s">
        <v>256</v>
      </c>
      <c r="F81" s="71">
        <v>6.04</v>
      </c>
    </row>
    <row r="82" spans="1:6" s="2" customFormat="1" ht="36" customHeight="1">
      <c r="A82" s="1"/>
      <c r="B82" s="70" t="s">
        <v>115</v>
      </c>
      <c r="C82" s="19">
        <v>120101</v>
      </c>
      <c r="D82" s="20" t="s">
        <v>262</v>
      </c>
      <c r="E82" s="21" t="s">
        <v>31</v>
      </c>
      <c r="F82" s="71">
        <v>17.579999999999998</v>
      </c>
    </row>
    <row r="83" spans="1:6" s="1" customFormat="1" ht="36" customHeight="1">
      <c r="B83" s="70" t="s">
        <v>115</v>
      </c>
      <c r="C83" s="19">
        <v>130103</v>
      </c>
      <c r="D83" s="20" t="s">
        <v>123</v>
      </c>
      <c r="E83" s="21" t="s">
        <v>31</v>
      </c>
      <c r="F83" s="71">
        <v>8.6</v>
      </c>
    </row>
    <row r="84" spans="1:6" s="1" customFormat="1" ht="36" customHeight="1">
      <c r="B84" s="70" t="s">
        <v>115</v>
      </c>
      <c r="C84" s="19">
        <v>120301</v>
      </c>
      <c r="D84" s="20" t="s">
        <v>264</v>
      </c>
      <c r="E84" s="21" t="s">
        <v>31</v>
      </c>
      <c r="F84" s="71">
        <v>17.579999999999998</v>
      </c>
    </row>
    <row r="85" spans="1:6" s="1" customFormat="1" ht="69" customHeight="1">
      <c r="B85" s="70" t="s">
        <v>115</v>
      </c>
      <c r="C85" s="19">
        <v>130233</v>
      </c>
      <c r="D85" s="20" t="s">
        <v>266</v>
      </c>
      <c r="E85" s="21" t="s">
        <v>31</v>
      </c>
      <c r="F85" s="71">
        <v>27.03</v>
      </c>
    </row>
    <row r="86" spans="1:6" s="2" customFormat="1" ht="30" customHeight="1">
      <c r="A86" s="1"/>
      <c r="B86" s="70" t="s">
        <v>115</v>
      </c>
      <c r="C86" s="19">
        <v>100203</v>
      </c>
      <c r="D86" s="20" t="s">
        <v>268</v>
      </c>
      <c r="E86" s="21" t="s">
        <v>31</v>
      </c>
      <c r="F86" s="71">
        <v>13.19</v>
      </c>
    </row>
    <row r="87" spans="1:6" s="2" customFormat="1" ht="36" customHeight="1">
      <c r="A87" s="1"/>
      <c r="B87" s="70" t="s">
        <v>139</v>
      </c>
      <c r="C87" s="66"/>
      <c r="D87" s="20" t="s">
        <v>439</v>
      </c>
      <c r="E87" s="21" t="s">
        <v>31</v>
      </c>
      <c r="F87" s="71">
        <v>3.3</v>
      </c>
    </row>
    <row r="88" spans="1:6" s="2" customFormat="1" ht="30" customHeight="1">
      <c r="A88" s="1"/>
      <c r="B88" s="68"/>
      <c r="C88" s="72"/>
      <c r="D88" s="15" t="s">
        <v>314</v>
      </c>
      <c r="E88" s="72"/>
      <c r="F88" s="73"/>
    </row>
    <row r="89" spans="1:6" s="2" customFormat="1" ht="52.5" customHeight="1">
      <c r="A89" s="1"/>
      <c r="B89" s="77" t="s">
        <v>115</v>
      </c>
      <c r="C89" s="78">
        <v>200576</v>
      </c>
      <c r="D89" s="79" t="s">
        <v>319</v>
      </c>
      <c r="E89" s="80" t="s">
        <v>44</v>
      </c>
      <c r="F89" s="81">
        <v>1</v>
      </c>
    </row>
    <row r="90" spans="1:6" ht="9.75" customHeight="1">
      <c r="A90" s="49"/>
      <c r="B90" s="49"/>
      <c r="C90" s="49"/>
      <c r="D90" s="49"/>
      <c r="E90" s="50"/>
      <c r="F90" s="51"/>
    </row>
  </sheetData>
  <mergeCells count="9">
    <mergeCell ref="B30:F30"/>
    <mergeCell ref="B42:F42"/>
    <mergeCell ref="B57:F57"/>
    <mergeCell ref="B60:F60"/>
    <mergeCell ref="B3:F3"/>
    <mergeCell ref="B4:D4"/>
    <mergeCell ref="E4:F4"/>
    <mergeCell ref="B12:F12"/>
    <mergeCell ref="B21:F21"/>
  </mergeCells>
  <pageMargins left="0.78749999999999998" right="0.78749999999999998" top="1.05277777777778" bottom="1.05277777777778" header="0.78749999999999998" footer="0.78749999999999998"/>
  <pageSetup paperSize="9" scale="69" firstPageNumber="0" orientation="portrait" useFirstPageNumber="1" r:id="rId1"/>
  <headerFooter>
    <oddHeader>&amp;C&amp;"Times New Roman,Normal"&amp;12&amp;A</oddHeader>
    <oddFooter>&amp;C&amp;"Times New Roman,Normal"&amp;12Página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AMK91"/>
  <sheetViews>
    <sheetView showGridLines="0" topLeftCell="A73" zoomScale="80" zoomScaleNormal="80" workbookViewId="0">
      <selection activeCell="N59" sqref="N59"/>
    </sheetView>
  </sheetViews>
  <sheetFormatPr defaultColWidth="8.7109375" defaultRowHeight="15"/>
  <cols>
    <col min="1" max="1" width="3.5703125" style="3" customWidth="1"/>
    <col min="2" max="2" width="12" style="3" customWidth="1"/>
    <col min="3" max="3" width="12.28515625" style="3" customWidth="1"/>
    <col min="4" max="4" width="85" style="3" customWidth="1"/>
    <col min="5" max="5" width="8.42578125" style="4" customWidth="1"/>
    <col min="6" max="6" width="12.5703125" style="5" customWidth="1"/>
    <col min="7" max="7" width="3.42578125" style="3" customWidth="1"/>
    <col min="8" max="1025" width="8.7109375" style="3"/>
  </cols>
  <sheetData>
    <row r="2" spans="1:12">
      <c r="A2" s="6"/>
      <c r="B2" s="7"/>
      <c r="C2" s="7"/>
      <c r="D2" s="7"/>
      <c r="E2" s="8"/>
      <c r="F2" s="9"/>
      <c r="G2" s="10"/>
    </row>
    <row r="3" spans="1:12" ht="39.75" customHeight="1">
      <c r="A3" s="11"/>
      <c r="B3" s="1104" t="s">
        <v>521</v>
      </c>
      <c r="C3" s="1104"/>
      <c r="D3" s="1104"/>
      <c r="E3" s="1104"/>
      <c r="F3" s="1104"/>
      <c r="G3" s="12"/>
    </row>
    <row r="4" spans="1:12" s="1" customFormat="1" ht="31.5" customHeight="1">
      <c r="A4" s="13"/>
      <c r="B4" s="1103" t="s">
        <v>23</v>
      </c>
      <c r="C4" s="1103"/>
      <c r="D4" s="1103"/>
      <c r="E4" s="1103" t="s">
        <v>578</v>
      </c>
      <c r="F4" s="1103"/>
      <c r="G4" s="12"/>
    </row>
    <row r="5" spans="1:12" s="1" customFormat="1" ht="23.25" customHeight="1">
      <c r="A5" s="13"/>
      <c r="B5" s="14" t="s">
        <v>15</v>
      </c>
      <c r="C5" s="14" t="s">
        <v>523</v>
      </c>
      <c r="D5" s="15" t="s">
        <v>27</v>
      </c>
      <c r="E5" s="14" t="s">
        <v>18</v>
      </c>
      <c r="F5" s="16" t="s">
        <v>19</v>
      </c>
      <c r="G5" s="17"/>
    </row>
    <row r="6" spans="1:12" s="1" customFormat="1" ht="21.75" customHeight="1">
      <c r="A6" s="13"/>
      <c r="B6" s="18" t="s">
        <v>115</v>
      </c>
      <c r="C6" s="19">
        <v>10206</v>
      </c>
      <c r="D6" s="20" t="s">
        <v>30</v>
      </c>
      <c r="E6" s="21" t="s">
        <v>31</v>
      </c>
      <c r="F6" s="22">
        <v>33.72</v>
      </c>
      <c r="G6" s="17"/>
    </row>
    <row r="7" spans="1:12" s="1" customFormat="1" ht="23.25" customHeight="1">
      <c r="A7" s="13"/>
      <c r="B7" s="18" t="s">
        <v>115</v>
      </c>
      <c r="C7" s="19">
        <v>10201</v>
      </c>
      <c r="D7" s="20" t="s">
        <v>33</v>
      </c>
      <c r="E7" s="21" t="s">
        <v>31</v>
      </c>
      <c r="F7" s="22">
        <v>516.30999999999995</v>
      </c>
      <c r="G7" s="17"/>
    </row>
    <row r="8" spans="1:12" s="1" customFormat="1" ht="20.25" customHeight="1">
      <c r="A8" s="13"/>
      <c r="B8" s="18" t="s">
        <v>115</v>
      </c>
      <c r="C8" s="19">
        <v>10326</v>
      </c>
      <c r="D8" s="20" t="s">
        <v>48</v>
      </c>
      <c r="E8" s="21" t="s">
        <v>31</v>
      </c>
      <c r="F8" s="22">
        <v>19.32</v>
      </c>
      <c r="G8" s="17"/>
    </row>
    <row r="9" spans="1:12" s="1" customFormat="1" ht="33.75" customHeight="1">
      <c r="A9" s="13"/>
      <c r="B9" s="18" t="s">
        <v>115</v>
      </c>
      <c r="C9" s="19">
        <v>10331</v>
      </c>
      <c r="D9" s="20" t="s">
        <v>46</v>
      </c>
      <c r="E9" s="21" t="s">
        <v>31</v>
      </c>
      <c r="F9" s="22">
        <v>25.29</v>
      </c>
      <c r="G9" s="17"/>
    </row>
    <row r="10" spans="1:12" s="1" customFormat="1" ht="33.75" customHeight="1">
      <c r="A10" s="13"/>
      <c r="B10" s="18" t="s">
        <v>115</v>
      </c>
      <c r="C10" s="19">
        <v>10216</v>
      </c>
      <c r="D10" s="20" t="s">
        <v>38</v>
      </c>
      <c r="E10" s="21" t="s">
        <v>39</v>
      </c>
      <c r="F10" s="22">
        <v>128.13999999999999</v>
      </c>
      <c r="G10" s="17"/>
    </row>
    <row r="11" spans="1:12" s="1" customFormat="1" ht="24.75" customHeight="1">
      <c r="A11" s="13"/>
      <c r="B11" s="1103" t="s">
        <v>57</v>
      </c>
      <c r="C11" s="1103"/>
      <c r="D11" s="1103"/>
      <c r="E11" s="1103"/>
      <c r="F11" s="1103"/>
      <c r="G11" s="17"/>
    </row>
    <row r="12" spans="1:12" s="1" customFormat="1" ht="23.25" customHeight="1">
      <c r="A12" s="13"/>
      <c r="B12" s="14"/>
      <c r="C12" s="14"/>
      <c r="D12" s="15" t="s">
        <v>59</v>
      </c>
      <c r="E12" s="14"/>
      <c r="F12" s="16"/>
      <c r="G12" s="17"/>
      <c r="L12" s="2"/>
    </row>
    <row r="13" spans="1:12" s="1" customFormat="1" ht="30" customHeight="1">
      <c r="A13" s="13"/>
      <c r="B13" s="18" t="s">
        <v>115</v>
      </c>
      <c r="C13" s="19">
        <v>20305</v>
      </c>
      <c r="D13" s="20" t="s">
        <v>61</v>
      </c>
      <c r="E13" s="21" t="s">
        <v>31</v>
      </c>
      <c r="F13" s="22">
        <v>8</v>
      </c>
      <c r="G13" s="17"/>
    </row>
    <row r="14" spans="1:12" s="1" customFormat="1" ht="78.75" customHeight="1">
      <c r="A14" s="13"/>
      <c r="B14" s="18" t="s">
        <v>115</v>
      </c>
      <c r="C14" s="19">
        <v>20352</v>
      </c>
      <c r="D14" s="20" t="s">
        <v>63</v>
      </c>
      <c r="E14" s="18" t="s">
        <v>524</v>
      </c>
      <c r="F14" s="22">
        <v>6</v>
      </c>
      <c r="G14" s="17"/>
    </row>
    <row r="15" spans="1:12" s="1" customFormat="1" ht="34.5" customHeight="1">
      <c r="A15" s="13"/>
      <c r="B15" s="18" t="s">
        <v>115</v>
      </c>
      <c r="C15" s="19">
        <v>20344</v>
      </c>
      <c r="D15" s="20" t="s">
        <v>66</v>
      </c>
      <c r="E15" s="18" t="s">
        <v>524</v>
      </c>
      <c r="F15" s="22">
        <v>1</v>
      </c>
      <c r="G15" s="17"/>
    </row>
    <row r="16" spans="1:12" s="1" customFormat="1" ht="87.75" customHeight="1">
      <c r="A16" s="13"/>
      <c r="B16" s="18" t="s">
        <v>115</v>
      </c>
      <c r="C16" s="19">
        <v>20350</v>
      </c>
      <c r="D16" s="23" t="s">
        <v>579</v>
      </c>
      <c r="E16" s="21" t="s">
        <v>39</v>
      </c>
      <c r="F16" s="22">
        <v>124.72</v>
      </c>
      <c r="G16" s="17"/>
    </row>
    <row r="17" spans="1:8" s="1" customFormat="1" ht="47.25">
      <c r="A17" s="13"/>
      <c r="B17" s="14"/>
      <c r="C17" s="14"/>
      <c r="D17" s="15" t="s">
        <v>70</v>
      </c>
      <c r="E17" s="14"/>
      <c r="F17" s="16"/>
      <c r="G17" s="17"/>
    </row>
    <row r="18" spans="1:8" s="2" customFormat="1" ht="65.25" customHeight="1">
      <c r="A18" s="13"/>
      <c r="B18" s="18" t="s">
        <v>115</v>
      </c>
      <c r="C18" s="19">
        <v>20812</v>
      </c>
      <c r="D18" s="20" t="s">
        <v>72</v>
      </c>
      <c r="E18" s="18" t="s">
        <v>39</v>
      </c>
      <c r="F18" s="22">
        <v>6</v>
      </c>
      <c r="G18" s="24"/>
      <c r="H18" s="25"/>
    </row>
    <row r="19" spans="1:8" s="2" customFormat="1" ht="66" customHeight="1">
      <c r="A19" s="13"/>
      <c r="B19" s="18" t="s">
        <v>115</v>
      </c>
      <c r="C19" s="19">
        <v>20713</v>
      </c>
      <c r="D19" s="20" t="s">
        <v>74</v>
      </c>
      <c r="E19" s="18" t="s">
        <v>39</v>
      </c>
      <c r="F19" s="22">
        <v>8</v>
      </c>
      <c r="G19" s="24"/>
      <c r="H19" s="25"/>
    </row>
    <row r="20" spans="1:8" s="2" customFormat="1" ht="27" customHeight="1">
      <c r="A20" s="26"/>
      <c r="B20" s="1103" t="s">
        <v>75</v>
      </c>
      <c r="C20" s="1103"/>
      <c r="D20" s="1103"/>
      <c r="E20" s="1103"/>
      <c r="F20" s="1103"/>
      <c r="G20" s="24"/>
    </row>
    <row r="21" spans="1:8" s="1" customFormat="1" ht="30" customHeight="1">
      <c r="A21" s="13"/>
      <c r="B21" s="14"/>
      <c r="C21" s="14"/>
      <c r="D21" s="15" t="s">
        <v>77</v>
      </c>
      <c r="E21" s="14"/>
      <c r="F21" s="16"/>
      <c r="G21" s="17"/>
    </row>
    <row r="22" spans="1:8" s="2" customFormat="1" ht="36" customHeight="1">
      <c r="A22" s="13"/>
      <c r="B22" s="18" t="s">
        <v>115</v>
      </c>
      <c r="C22" s="19">
        <v>30101</v>
      </c>
      <c r="D22" s="20" t="s">
        <v>79</v>
      </c>
      <c r="E22" s="21" t="s">
        <v>36</v>
      </c>
      <c r="F22" s="22">
        <v>8.83</v>
      </c>
      <c r="G22" s="24"/>
      <c r="H22" s="25"/>
    </row>
    <row r="23" spans="1:8" s="2" customFormat="1" ht="30" customHeight="1">
      <c r="A23" s="13"/>
      <c r="B23" s="18" t="s">
        <v>115</v>
      </c>
      <c r="C23" s="19">
        <v>30119</v>
      </c>
      <c r="D23" s="20" t="s">
        <v>83</v>
      </c>
      <c r="E23" s="21" t="s">
        <v>31</v>
      </c>
      <c r="F23" s="22">
        <v>33.869999999999997</v>
      </c>
      <c r="G23" s="24"/>
    </row>
    <row r="24" spans="1:8" s="2" customFormat="1" ht="30" customHeight="1">
      <c r="A24" s="13"/>
      <c r="B24" s="18" t="s">
        <v>115</v>
      </c>
      <c r="C24" s="19">
        <v>30201</v>
      </c>
      <c r="D24" s="20" t="s">
        <v>87</v>
      </c>
      <c r="E24" s="21" t="s">
        <v>36</v>
      </c>
      <c r="F24" s="22">
        <v>5.57</v>
      </c>
      <c r="G24" s="24"/>
    </row>
    <row r="25" spans="1:8" s="2" customFormat="1" ht="24" customHeight="1">
      <c r="A25" s="26"/>
      <c r="B25" s="14"/>
      <c r="C25" s="14"/>
      <c r="D25" s="15" t="s">
        <v>91</v>
      </c>
      <c r="E25" s="14"/>
      <c r="F25" s="16"/>
      <c r="G25" s="24"/>
    </row>
    <row r="26" spans="1:8" s="1" customFormat="1" ht="62.25" customHeight="1">
      <c r="A26" s="13"/>
      <c r="B26" s="18" t="s">
        <v>115</v>
      </c>
      <c r="C26" s="19">
        <v>30304</v>
      </c>
      <c r="D26" s="20" t="s">
        <v>93</v>
      </c>
      <c r="E26" s="21" t="s">
        <v>36</v>
      </c>
      <c r="F26" s="22">
        <v>69.010000000000005</v>
      </c>
      <c r="G26" s="17"/>
    </row>
    <row r="27" spans="1:8" s="1" customFormat="1" ht="62.25" customHeight="1">
      <c r="A27" s="13"/>
      <c r="B27" s="1119" t="s">
        <v>99</v>
      </c>
      <c r="C27" s="1119"/>
      <c r="D27" s="1119"/>
      <c r="E27" s="1119"/>
      <c r="F27" s="1119"/>
      <c r="G27" s="17"/>
    </row>
    <row r="28" spans="1:8" s="1" customFormat="1" ht="36" customHeight="1">
      <c r="A28" s="13"/>
      <c r="B28" s="14"/>
      <c r="C28" s="14"/>
      <c r="D28" s="15" t="s">
        <v>580</v>
      </c>
      <c r="E28" s="14"/>
      <c r="F28" s="16"/>
      <c r="G28" s="17"/>
    </row>
    <row r="29" spans="1:8" s="2" customFormat="1" ht="52.5" customHeight="1">
      <c r="A29" s="13"/>
      <c r="B29" s="18" t="s">
        <v>304</v>
      </c>
      <c r="C29" s="27"/>
      <c r="D29" s="28" t="s">
        <v>581</v>
      </c>
      <c r="E29" s="21" t="s">
        <v>31</v>
      </c>
      <c r="F29" s="22">
        <v>37.25</v>
      </c>
      <c r="G29" s="24"/>
    </row>
    <row r="30" spans="1:8" s="1" customFormat="1" ht="36" customHeight="1">
      <c r="A30" s="13"/>
      <c r="B30" s="1103" t="s">
        <v>111</v>
      </c>
      <c r="C30" s="1103"/>
      <c r="D30" s="1103"/>
      <c r="E30" s="1103"/>
      <c r="F30" s="1103"/>
      <c r="G30" s="17"/>
    </row>
    <row r="31" spans="1:8" s="1" customFormat="1" ht="36" customHeight="1">
      <c r="A31" s="13"/>
      <c r="B31" s="14"/>
      <c r="C31" s="14"/>
      <c r="D31" s="15" t="s">
        <v>113</v>
      </c>
      <c r="E31" s="14"/>
      <c r="F31" s="16"/>
      <c r="G31" s="17"/>
    </row>
    <row r="32" spans="1:8" s="2" customFormat="1" ht="36" customHeight="1">
      <c r="A32" s="13"/>
      <c r="B32" s="18" t="s">
        <v>115</v>
      </c>
      <c r="C32" s="19">
        <v>100203</v>
      </c>
      <c r="D32" s="20" t="s">
        <v>268</v>
      </c>
      <c r="E32" s="21" t="s">
        <v>31</v>
      </c>
      <c r="F32" s="22">
        <v>33.869999999999997</v>
      </c>
      <c r="G32" s="24"/>
      <c r="H32" s="25"/>
    </row>
    <row r="33" spans="1:7" s="2" customFormat="1" ht="27" customHeight="1">
      <c r="A33" s="26"/>
      <c r="B33" s="1103" t="s">
        <v>117</v>
      </c>
      <c r="C33" s="1103"/>
      <c r="D33" s="1103"/>
      <c r="E33" s="1103"/>
      <c r="F33" s="1103"/>
      <c r="G33" s="24"/>
    </row>
    <row r="34" spans="1:7" s="2" customFormat="1" ht="24" customHeight="1">
      <c r="A34" s="26"/>
      <c r="B34" s="29"/>
      <c r="C34" s="29"/>
      <c r="D34" s="30" t="s">
        <v>107</v>
      </c>
      <c r="E34" s="29"/>
      <c r="F34" s="31"/>
      <c r="G34" s="24"/>
    </row>
    <row r="35" spans="1:7" s="1" customFormat="1" ht="37.5" customHeight="1">
      <c r="A35" s="13"/>
      <c r="B35" s="32" t="s">
        <v>125</v>
      </c>
      <c r="C35" s="33">
        <v>97087</v>
      </c>
      <c r="D35" s="34" t="s">
        <v>208</v>
      </c>
      <c r="E35" s="21" t="s">
        <v>31</v>
      </c>
      <c r="F35" s="22">
        <v>251.04</v>
      </c>
      <c r="G35" s="17"/>
    </row>
    <row r="36" spans="1:7" s="1" customFormat="1" ht="50.25" customHeight="1">
      <c r="A36" s="13"/>
      <c r="B36" s="32" t="s">
        <v>128</v>
      </c>
      <c r="C36" s="35">
        <v>3638</v>
      </c>
      <c r="D36" s="20" t="s">
        <v>582</v>
      </c>
      <c r="E36" s="21" t="s">
        <v>31</v>
      </c>
      <c r="F36" s="22">
        <v>251.04</v>
      </c>
      <c r="G36" s="17"/>
    </row>
    <row r="37" spans="1:7" s="1" customFormat="1" ht="33" customHeight="1">
      <c r="A37" s="13"/>
      <c r="B37" s="18" t="s">
        <v>115</v>
      </c>
      <c r="C37" s="19">
        <v>130110</v>
      </c>
      <c r="D37" s="20" t="s">
        <v>583</v>
      </c>
      <c r="E37" s="21" t="s">
        <v>31</v>
      </c>
      <c r="F37" s="22">
        <v>251.04</v>
      </c>
      <c r="G37" s="17"/>
    </row>
    <row r="38" spans="1:7" s="1" customFormat="1" ht="37.5" customHeight="1">
      <c r="A38" s="13"/>
      <c r="B38" s="18" t="s">
        <v>115</v>
      </c>
      <c r="C38" s="19">
        <v>130103</v>
      </c>
      <c r="D38" s="20" t="s">
        <v>123</v>
      </c>
      <c r="E38" s="21" t="s">
        <v>31</v>
      </c>
      <c r="F38" s="22">
        <v>100.14</v>
      </c>
      <c r="G38" s="17"/>
    </row>
    <row r="39" spans="1:7" s="1" customFormat="1" ht="24.75" customHeight="1">
      <c r="A39" s="13"/>
      <c r="B39" s="18" t="s">
        <v>125</v>
      </c>
      <c r="C39" s="18">
        <v>101092</v>
      </c>
      <c r="D39" s="20" t="s">
        <v>584</v>
      </c>
      <c r="E39" s="21" t="s">
        <v>31</v>
      </c>
      <c r="F39" s="22">
        <v>23.6</v>
      </c>
      <c r="G39" s="17"/>
    </row>
    <row r="40" spans="1:7" s="2" customFormat="1" ht="67.5" customHeight="1">
      <c r="A40" s="26"/>
      <c r="B40" s="36" t="s">
        <v>529</v>
      </c>
      <c r="C40" s="36"/>
      <c r="D40" s="20" t="s">
        <v>146</v>
      </c>
      <c r="E40" s="21" t="s">
        <v>31</v>
      </c>
      <c r="F40" s="22">
        <v>165.99</v>
      </c>
      <c r="G40" s="24"/>
    </row>
    <row r="41" spans="1:7" s="2" customFormat="1" ht="51.75" customHeight="1">
      <c r="A41" s="26"/>
      <c r="B41" s="19" t="s">
        <v>128</v>
      </c>
      <c r="C41" s="19">
        <v>7675</v>
      </c>
      <c r="D41" s="20" t="s">
        <v>134</v>
      </c>
      <c r="E41" s="21" t="s">
        <v>31</v>
      </c>
      <c r="F41" s="22">
        <v>86.56</v>
      </c>
      <c r="G41" s="24"/>
    </row>
    <row r="42" spans="1:7" s="1" customFormat="1" ht="23.25" customHeight="1">
      <c r="A42" s="13"/>
      <c r="B42" s="14"/>
      <c r="C42" s="14"/>
      <c r="D42" s="15" t="s">
        <v>148</v>
      </c>
      <c r="E42" s="14"/>
      <c r="F42" s="16"/>
      <c r="G42" s="17"/>
    </row>
    <row r="43" spans="1:7" s="1" customFormat="1" ht="27" customHeight="1">
      <c r="A43" s="13"/>
      <c r="B43" s="18" t="s">
        <v>115</v>
      </c>
      <c r="C43" s="19">
        <v>130317</v>
      </c>
      <c r="D43" s="20" t="s">
        <v>153</v>
      </c>
      <c r="E43" s="21" t="s">
        <v>151</v>
      </c>
      <c r="F43" s="22">
        <v>186.26</v>
      </c>
      <c r="G43" s="17"/>
    </row>
    <row r="44" spans="1:7" s="1" customFormat="1" ht="27.75" customHeight="1">
      <c r="A44" s="13"/>
      <c r="B44" s="18" t="s">
        <v>115</v>
      </c>
      <c r="C44" s="19">
        <v>130308</v>
      </c>
      <c r="D44" s="20" t="s">
        <v>533</v>
      </c>
      <c r="E44" s="21" t="s">
        <v>151</v>
      </c>
      <c r="F44" s="22">
        <v>20.68</v>
      </c>
      <c r="G44" s="17"/>
    </row>
    <row r="45" spans="1:7" s="2" customFormat="1" ht="30" customHeight="1">
      <c r="A45" s="13"/>
      <c r="B45" s="1103" t="s">
        <v>156</v>
      </c>
      <c r="C45" s="1103"/>
      <c r="D45" s="1103"/>
      <c r="E45" s="1103"/>
      <c r="F45" s="1103"/>
      <c r="G45" s="24"/>
    </row>
    <row r="46" spans="1:7" s="1" customFormat="1" ht="30" customHeight="1">
      <c r="A46" s="13"/>
      <c r="B46" s="14"/>
      <c r="C46" s="14"/>
      <c r="D46" s="15" t="s">
        <v>158</v>
      </c>
      <c r="E46" s="14"/>
      <c r="F46" s="16"/>
      <c r="G46" s="17"/>
    </row>
    <row r="47" spans="1:7" s="1" customFormat="1" ht="52.5" customHeight="1">
      <c r="A47" s="13"/>
      <c r="B47" s="18" t="s">
        <v>115</v>
      </c>
      <c r="C47" s="19">
        <v>150614</v>
      </c>
      <c r="D47" s="20" t="s">
        <v>160</v>
      </c>
      <c r="E47" s="18" t="s">
        <v>44</v>
      </c>
      <c r="F47" s="22">
        <v>3</v>
      </c>
      <c r="G47" s="17"/>
    </row>
    <row r="48" spans="1:7" s="1" customFormat="1" ht="30" customHeight="1">
      <c r="A48" s="13"/>
      <c r="B48" s="18" t="s">
        <v>115</v>
      </c>
      <c r="C48" s="19">
        <v>150628</v>
      </c>
      <c r="D48" s="20" t="s">
        <v>162</v>
      </c>
      <c r="E48" s="18" t="s">
        <v>44</v>
      </c>
      <c r="F48" s="22">
        <v>22</v>
      </c>
      <c r="G48" s="17"/>
    </row>
    <row r="49" spans="1:7" s="1" customFormat="1" ht="30.75" customHeight="1">
      <c r="A49" s="13"/>
      <c r="B49" s="14"/>
      <c r="C49" s="14"/>
      <c r="D49" s="15" t="s">
        <v>164</v>
      </c>
      <c r="E49" s="14"/>
      <c r="F49" s="16"/>
      <c r="G49" s="17"/>
    </row>
    <row r="50" spans="1:7" s="1" customFormat="1" ht="29.25" customHeight="1">
      <c r="A50" s="13"/>
      <c r="B50" s="18" t="s">
        <v>115</v>
      </c>
      <c r="C50" s="19">
        <v>151133</v>
      </c>
      <c r="D50" s="20" t="s">
        <v>166</v>
      </c>
      <c r="E50" s="21" t="s">
        <v>39</v>
      </c>
      <c r="F50" s="22">
        <v>40</v>
      </c>
      <c r="G50" s="17"/>
    </row>
    <row r="51" spans="1:7" s="1" customFormat="1" ht="35.25" customHeight="1">
      <c r="A51" s="13"/>
      <c r="B51" s="18" t="s">
        <v>125</v>
      </c>
      <c r="C51" s="19">
        <v>91850</v>
      </c>
      <c r="D51" s="20" t="s">
        <v>168</v>
      </c>
      <c r="E51" s="21" t="s">
        <v>39</v>
      </c>
      <c r="F51" s="22">
        <v>25</v>
      </c>
      <c r="G51" s="17"/>
    </row>
    <row r="52" spans="1:7" s="100" customFormat="1" ht="30.75" customHeight="1">
      <c r="B52" s="107"/>
      <c r="C52" s="115"/>
      <c r="D52" s="109" t="s">
        <v>170</v>
      </c>
      <c r="E52" s="115"/>
      <c r="F52" s="116"/>
    </row>
    <row r="53" spans="1:7" s="100" customFormat="1" ht="36" customHeight="1">
      <c r="B53" s="111" t="s">
        <v>115</v>
      </c>
      <c r="C53" s="19">
        <v>151301</v>
      </c>
      <c r="D53" s="20" t="s">
        <v>172</v>
      </c>
      <c r="E53" s="18" t="s">
        <v>44</v>
      </c>
      <c r="F53" s="396">
        <v>2</v>
      </c>
    </row>
    <row r="54" spans="1:7" s="100" customFormat="1" ht="36" customHeight="1">
      <c r="B54" s="111" t="s">
        <v>115</v>
      </c>
      <c r="C54" s="19">
        <v>151302</v>
      </c>
      <c r="D54" s="20" t="s">
        <v>174</v>
      </c>
      <c r="E54" s="18" t="s">
        <v>44</v>
      </c>
      <c r="F54" s="396">
        <v>2</v>
      </c>
    </row>
    <row r="55" spans="1:7" s="1" customFormat="1" ht="30.75" customHeight="1">
      <c r="A55" s="13"/>
      <c r="B55" s="14"/>
      <c r="C55" s="14"/>
      <c r="D55" s="15" t="s">
        <v>176</v>
      </c>
      <c r="E55" s="14"/>
      <c r="F55" s="16"/>
      <c r="G55" s="17"/>
    </row>
    <row r="56" spans="1:7" s="1" customFormat="1" ht="36" customHeight="1">
      <c r="A56" s="13"/>
      <c r="B56" s="18" t="s">
        <v>115</v>
      </c>
      <c r="C56" s="19">
        <v>151402</v>
      </c>
      <c r="D56" s="20" t="s">
        <v>178</v>
      </c>
      <c r="E56" s="21" t="s">
        <v>39</v>
      </c>
      <c r="F56" s="22">
        <v>56</v>
      </c>
      <c r="G56" s="17"/>
    </row>
    <row r="57" spans="1:7" s="1" customFormat="1" ht="36" customHeight="1">
      <c r="A57" s="13"/>
      <c r="B57" s="18" t="s">
        <v>115</v>
      </c>
      <c r="C57" s="19">
        <v>151403</v>
      </c>
      <c r="D57" s="20" t="s">
        <v>180</v>
      </c>
      <c r="E57" s="21" t="s">
        <v>39</v>
      </c>
      <c r="F57" s="22">
        <v>30</v>
      </c>
      <c r="G57" s="17"/>
    </row>
    <row r="58" spans="1:7" s="1" customFormat="1" ht="30.75" customHeight="1">
      <c r="A58" s="13"/>
      <c r="B58" s="14"/>
      <c r="C58" s="14"/>
      <c r="D58" s="15" t="s">
        <v>182</v>
      </c>
      <c r="E58" s="14"/>
      <c r="F58" s="16"/>
      <c r="G58" s="17"/>
    </row>
    <row r="59" spans="1:7" s="1" customFormat="1" ht="52.5" customHeight="1">
      <c r="A59" s="13"/>
      <c r="B59" s="18" t="s">
        <v>115</v>
      </c>
      <c r="C59" s="19">
        <v>151817</v>
      </c>
      <c r="D59" s="20" t="s">
        <v>184</v>
      </c>
      <c r="E59" s="21" t="s">
        <v>44</v>
      </c>
      <c r="F59" s="22">
        <v>5</v>
      </c>
      <c r="G59" s="17"/>
    </row>
    <row r="60" spans="1:7" s="2" customFormat="1" ht="22.5" customHeight="1">
      <c r="A60" s="26"/>
      <c r="B60" s="1103" t="s">
        <v>185</v>
      </c>
      <c r="C60" s="1103"/>
      <c r="D60" s="1103"/>
      <c r="E60" s="1103"/>
      <c r="F60" s="1103"/>
      <c r="G60" s="24"/>
    </row>
    <row r="61" spans="1:7" s="2" customFormat="1" ht="18" customHeight="1">
      <c r="A61" s="26"/>
      <c r="B61" s="14"/>
      <c r="C61" s="14"/>
      <c r="D61" s="15" t="s">
        <v>187</v>
      </c>
      <c r="E61" s="14"/>
      <c r="F61" s="16"/>
      <c r="G61" s="24"/>
    </row>
    <row r="62" spans="1:7" s="2" customFormat="1" ht="36" customHeight="1">
      <c r="A62" s="26"/>
      <c r="B62" s="18" t="s">
        <v>197</v>
      </c>
      <c r="C62" s="18">
        <v>170993</v>
      </c>
      <c r="D62" s="28" t="s">
        <v>198</v>
      </c>
      <c r="E62" s="18" t="s">
        <v>524</v>
      </c>
      <c r="F62" s="22">
        <v>5</v>
      </c>
      <c r="G62" s="24"/>
    </row>
    <row r="63" spans="1:7" s="2" customFormat="1" ht="42" customHeight="1">
      <c r="A63" s="26"/>
      <c r="B63" s="18" t="s">
        <v>125</v>
      </c>
      <c r="C63" s="18">
        <v>97592</v>
      </c>
      <c r="D63" s="28" t="s">
        <v>585</v>
      </c>
      <c r="E63" s="18" t="s">
        <v>524</v>
      </c>
      <c r="F63" s="22">
        <v>4</v>
      </c>
      <c r="G63" s="24"/>
    </row>
    <row r="64" spans="1:7" s="2" customFormat="1" ht="52.5" customHeight="1">
      <c r="A64" s="13"/>
      <c r="B64" s="18" t="s">
        <v>200</v>
      </c>
      <c r="C64" s="27"/>
      <c r="D64" s="28" t="s">
        <v>570</v>
      </c>
      <c r="E64" s="18" t="s">
        <v>44</v>
      </c>
      <c r="F64" s="22">
        <v>20</v>
      </c>
      <c r="G64" s="24"/>
    </row>
    <row r="65" spans="1:7" s="2" customFormat="1" ht="36" customHeight="1">
      <c r="A65" s="13"/>
      <c r="B65" s="18" t="s">
        <v>586</v>
      </c>
      <c r="C65" s="18"/>
      <c r="D65" s="28" t="s">
        <v>535</v>
      </c>
      <c r="E65" s="18" t="s">
        <v>44</v>
      </c>
      <c r="F65" s="22">
        <v>4</v>
      </c>
      <c r="G65" s="24"/>
    </row>
    <row r="66" spans="1:7" s="1" customFormat="1" ht="23.25" customHeight="1">
      <c r="A66" s="13"/>
      <c r="B66" s="1103" t="s">
        <v>202</v>
      </c>
      <c r="C66" s="1103"/>
      <c r="D66" s="1103"/>
      <c r="E66" s="1103"/>
      <c r="F66" s="1103"/>
      <c r="G66" s="17"/>
    </row>
    <row r="67" spans="1:7" s="1" customFormat="1" ht="23.25" customHeight="1">
      <c r="A67" s="13"/>
      <c r="B67" s="14"/>
      <c r="C67" s="14"/>
      <c r="D67" s="15" t="s">
        <v>204</v>
      </c>
      <c r="E67" s="14"/>
      <c r="F67" s="16"/>
      <c r="G67" s="17"/>
    </row>
    <row r="68" spans="1:7" s="1" customFormat="1" ht="37.5" customHeight="1">
      <c r="A68" s="13"/>
      <c r="B68" s="32" t="s">
        <v>125</v>
      </c>
      <c r="C68" s="33">
        <v>97087</v>
      </c>
      <c r="D68" s="34" t="s">
        <v>208</v>
      </c>
      <c r="E68" s="21" t="s">
        <v>31</v>
      </c>
      <c r="F68" s="22">
        <v>184.52</v>
      </c>
      <c r="G68" s="17"/>
    </row>
    <row r="69" spans="1:7" s="1" customFormat="1" ht="50.25" customHeight="1">
      <c r="A69" s="13"/>
      <c r="B69" s="32" t="s">
        <v>128</v>
      </c>
      <c r="C69" s="60">
        <v>3637</v>
      </c>
      <c r="D69" s="20" t="s">
        <v>210</v>
      </c>
      <c r="E69" s="21" t="s">
        <v>31</v>
      </c>
      <c r="F69" s="22">
        <v>184.52</v>
      </c>
      <c r="G69" s="17"/>
    </row>
    <row r="70" spans="1:7" s="1" customFormat="1" ht="33" customHeight="1">
      <c r="A70" s="13"/>
      <c r="B70" s="18" t="s">
        <v>115</v>
      </c>
      <c r="C70" s="18">
        <v>130112</v>
      </c>
      <c r="D70" s="58" t="s">
        <v>206</v>
      </c>
      <c r="E70" s="21" t="s">
        <v>31</v>
      </c>
      <c r="F70" s="22">
        <v>184.52</v>
      </c>
      <c r="G70" s="17"/>
    </row>
    <row r="71" spans="1:7" s="2" customFormat="1" ht="60" customHeight="1">
      <c r="A71" s="26"/>
      <c r="B71" s="36" t="s">
        <v>530</v>
      </c>
      <c r="C71" s="36"/>
      <c r="D71" s="20" t="s">
        <v>587</v>
      </c>
      <c r="E71" s="21" t="s">
        <v>31</v>
      </c>
      <c r="F71" s="22">
        <v>202.97</v>
      </c>
      <c r="G71" s="24"/>
    </row>
    <row r="72" spans="1:7" s="2" customFormat="1" ht="51" customHeight="1">
      <c r="A72" s="26"/>
      <c r="B72" s="19" t="s">
        <v>115</v>
      </c>
      <c r="C72" s="18">
        <v>200253</v>
      </c>
      <c r="D72" s="20" t="s">
        <v>539</v>
      </c>
      <c r="E72" s="21" t="s">
        <v>31</v>
      </c>
      <c r="F72" s="22">
        <v>57.02</v>
      </c>
      <c r="G72" s="24"/>
    </row>
    <row r="73" spans="1:7" s="2" customFormat="1" ht="37.5" customHeight="1">
      <c r="A73" s="13"/>
      <c r="B73" s="18" t="s">
        <v>115</v>
      </c>
      <c r="C73" s="19">
        <v>200202</v>
      </c>
      <c r="D73" s="20" t="s">
        <v>540</v>
      </c>
      <c r="E73" s="21" t="s">
        <v>39</v>
      </c>
      <c r="F73" s="22">
        <v>134.55000000000001</v>
      </c>
      <c r="G73" s="24"/>
    </row>
    <row r="74" spans="1:7" s="2" customFormat="1" ht="29.25" customHeight="1">
      <c r="A74" s="26"/>
      <c r="B74" s="18" t="s">
        <v>115</v>
      </c>
      <c r="C74" s="19">
        <v>190205</v>
      </c>
      <c r="D74" s="20" t="s">
        <v>541</v>
      </c>
      <c r="E74" s="21" t="s">
        <v>31</v>
      </c>
      <c r="F74" s="22">
        <v>33.64</v>
      </c>
      <c r="G74" s="24"/>
    </row>
    <row r="75" spans="1:7" s="1" customFormat="1" ht="52.5" customHeight="1">
      <c r="A75" s="13"/>
      <c r="B75" s="18" t="s">
        <v>128</v>
      </c>
      <c r="C75" s="18">
        <v>12214</v>
      </c>
      <c r="D75" s="37" t="s">
        <v>542</v>
      </c>
      <c r="E75" s="21" t="s">
        <v>44</v>
      </c>
      <c r="F75" s="22">
        <v>1</v>
      </c>
      <c r="G75" s="17"/>
    </row>
    <row r="76" spans="1:7" s="2" customFormat="1" ht="19.5" customHeight="1">
      <c r="A76" s="26"/>
      <c r="B76" s="14"/>
      <c r="C76" s="14"/>
      <c r="D76" s="15" t="s">
        <v>225</v>
      </c>
      <c r="E76" s="14"/>
      <c r="F76" s="16"/>
      <c r="G76" s="24"/>
    </row>
    <row r="77" spans="1:7" s="2" customFormat="1" ht="51.75" customHeight="1">
      <c r="A77" s="26"/>
      <c r="B77" s="18" t="s">
        <v>125</v>
      </c>
      <c r="C77" s="19">
        <v>98510</v>
      </c>
      <c r="D77" s="20" t="s">
        <v>231</v>
      </c>
      <c r="E77" s="18" t="s">
        <v>524</v>
      </c>
      <c r="F77" s="22">
        <v>1</v>
      </c>
      <c r="G77" s="24"/>
    </row>
    <row r="78" spans="1:7" s="2" customFormat="1" ht="51.75" customHeight="1">
      <c r="A78" s="26"/>
      <c r="B78" s="18" t="s">
        <v>115</v>
      </c>
      <c r="C78" s="18">
        <v>200326</v>
      </c>
      <c r="D78" s="28" t="s">
        <v>227</v>
      </c>
      <c r="E78" s="21" t="s">
        <v>31</v>
      </c>
      <c r="F78" s="22">
        <v>172.76</v>
      </c>
      <c r="G78" s="24"/>
    </row>
    <row r="79" spans="1:7" s="2" customFormat="1" ht="21.75" customHeight="1">
      <c r="A79" s="26"/>
      <c r="B79" s="14"/>
      <c r="C79" s="14"/>
      <c r="D79" s="15" t="s">
        <v>237</v>
      </c>
      <c r="E79" s="14"/>
      <c r="F79" s="16"/>
      <c r="G79" s="24"/>
    </row>
    <row r="80" spans="1:7" s="2" customFormat="1" ht="27.75" customHeight="1">
      <c r="A80" s="26"/>
      <c r="B80" s="18" t="s">
        <v>115</v>
      </c>
      <c r="C80" s="19">
        <v>200402</v>
      </c>
      <c r="D80" s="20" t="s">
        <v>239</v>
      </c>
      <c r="E80" s="21" t="s">
        <v>31</v>
      </c>
      <c r="F80" s="22">
        <v>675.17</v>
      </c>
      <c r="G80" s="24"/>
    </row>
    <row r="81" spans="1:7" s="2" customFormat="1" ht="22.5" customHeight="1">
      <c r="A81" s="26"/>
      <c r="B81" s="14"/>
      <c r="C81" s="14"/>
      <c r="D81" s="15" t="s">
        <v>588</v>
      </c>
      <c r="E81" s="14"/>
      <c r="F81" s="16"/>
      <c r="G81" s="24"/>
    </row>
    <row r="82" spans="1:7" s="2" customFormat="1" ht="39.75" customHeight="1">
      <c r="A82" s="26"/>
      <c r="B82" s="18" t="s">
        <v>527</v>
      </c>
      <c r="C82" s="38"/>
      <c r="D82" s="20" t="s">
        <v>589</v>
      </c>
      <c r="E82" s="18" t="s">
        <v>39</v>
      </c>
      <c r="F82" s="22">
        <v>48</v>
      </c>
      <c r="G82" s="24"/>
    </row>
    <row r="83" spans="1:7" s="2" customFormat="1" ht="39" customHeight="1">
      <c r="A83" s="26"/>
      <c r="B83" s="18" t="s">
        <v>590</v>
      </c>
      <c r="C83" s="38"/>
      <c r="D83" s="20" t="s">
        <v>591</v>
      </c>
      <c r="E83" s="18" t="s">
        <v>39</v>
      </c>
      <c r="F83" s="22">
        <v>20.7</v>
      </c>
      <c r="G83" s="24"/>
    </row>
    <row r="84" spans="1:7" s="2" customFormat="1" ht="40.5" customHeight="1">
      <c r="A84" s="26"/>
      <c r="B84" s="18" t="s">
        <v>592</v>
      </c>
      <c r="C84" s="38"/>
      <c r="D84" s="20" t="s">
        <v>593</v>
      </c>
      <c r="E84" s="18" t="s">
        <v>39</v>
      </c>
      <c r="F84" s="22">
        <v>17.5</v>
      </c>
      <c r="G84" s="24"/>
    </row>
    <row r="85" spans="1:7" s="2" customFormat="1" ht="38.25" customHeight="1">
      <c r="A85" s="26"/>
      <c r="B85" s="18" t="s">
        <v>594</v>
      </c>
      <c r="C85" s="38"/>
      <c r="D85" s="20" t="s">
        <v>308</v>
      </c>
      <c r="E85" s="21" t="s">
        <v>31</v>
      </c>
      <c r="F85" s="22">
        <v>21.45</v>
      </c>
      <c r="G85" s="24"/>
    </row>
    <row r="86" spans="1:7" s="2" customFormat="1" ht="39.75" customHeight="1">
      <c r="A86" s="26"/>
      <c r="B86" s="18" t="s">
        <v>128</v>
      </c>
      <c r="C86" s="19">
        <v>9415</v>
      </c>
      <c r="D86" s="20" t="s">
        <v>595</v>
      </c>
      <c r="E86" s="21" t="s">
        <v>39</v>
      </c>
      <c r="F86" s="22">
        <v>35</v>
      </c>
      <c r="G86" s="24"/>
    </row>
    <row r="87" spans="1:7" s="2" customFormat="1" ht="27" customHeight="1">
      <c r="A87" s="26"/>
      <c r="B87" s="18" t="s">
        <v>125</v>
      </c>
      <c r="C87" s="39">
        <v>102234</v>
      </c>
      <c r="D87" s="40" t="s">
        <v>312</v>
      </c>
      <c r="E87" s="21" t="s">
        <v>31</v>
      </c>
      <c r="F87" s="22">
        <v>33.840000000000003</v>
      </c>
      <c r="G87" s="24"/>
    </row>
    <row r="88" spans="1:7" s="2" customFormat="1" ht="22.5" customHeight="1">
      <c r="A88" s="26"/>
      <c r="B88" s="14"/>
      <c r="C88" s="14"/>
      <c r="D88" s="15" t="s">
        <v>314</v>
      </c>
      <c r="E88" s="14"/>
      <c r="F88" s="16"/>
      <c r="G88" s="24"/>
    </row>
    <row r="89" spans="1:7" s="2" customFormat="1" ht="45.75" customHeight="1">
      <c r="A89" s="26"/>
      <c r="B89" s="18" t="s">
        <v>115</v>
      </c>
      <c r="C89" s="19">
        <v>200576</v>
      </c>
      <c r="D89" s="20" t="s">
        <v>319</v>
      </c>
      <c r="E89" s="18" t="s">
        <v>524</v>
      </c>
      <c r="F89" s="22">
        <v>1</v>
      </c>
      <c r="G89" s="24"/>
    </row>
    <row r="90" spans="1:7" s="2" customFormat="1" ht="39.75" customHeight="1">
      <c r="A90" s="26"/>
      <c r="B90" s="18" t="s">
        <v>596</v>
      </c>
      <c r="C90" s="38"/>
      <c r="D90" s="20" t="s">
        <v>597</v>
      </c>
      <c r="E90" s="18" t="s">
        <v>44</v>
      </c>
      <c r="F90" s="22">
        <v>1</v>
      </c>
      <c r="G90" s="24"/>
    </row>
    <row r="91" spans="1:7" ht="13.5" customHeight="1">
      <c r="A91" s="41"/>
      <c r="B91" s="42"/>
      <c r="C91" s="42"/>
      <c r="D91" s="42"/>
      <c r="E91" s="43"/>
      <c r="F91" s="44"/>
      <c r="G91" s="45"/>
    </row>
  </sheetData>
  <mergeCells count="11">
    <mergeCell ref="B3:F3"/>
    <mergeCell ref="B4:D4"/>
    <mergeCell ref="E4:F4"/>
    <mergeCell ref="B11:F11"/>
    <mergeCell ref="B20:F20"/>
    <mergeCell ref="B66:F66"/>
    <mergeCell ref="B27:F27"/>
    <mergeCell ref="B30:F30"/>
    <mergeCell ref="B33:F33"/>
    <mergeCell ref="B45:F45"/>
    <mergeCell ref="B60:F60"/>
  </mergeCells>
  <pageMargins left="0.78749999999999998" right="0.78749999999999998" top="0.98402777777777795" bottom="0.98402777777777795" header="0.51041666666666696" footer="0.51041666666666696"/>
  <pageSetup paperSize="9" scale="50" firstPageNumber="0" orientation="portrait" useFirstPageNumber="1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2:AMK120"/>
  <sheetViews>
    <sheetView showGridLines="0" topLeftCell="A106" zoomScale="82" zoomScaleNormal="82" workbookViewId="0">
      <selection activeCell="F113" sqref="F113"/>
    </sheetView>
  </sheetViews>
  <sheetFormatPr defaultColWidth="8.7109375" defaultRowHeight="15"/>
  <cols>
    <col min="1" max="1" width="2.42578125" style="3" customWidth="1"/>
    <col min="2" max="2" width="12" style="3" customWidth="1"/>
    <col min="3" max="3" width="13.42578125" style="3" customWidth="1"/>
    <col min="4" max="4" width="77" style="3" customWidth="1"/>
    <col min="5" max="5" width="8.42578125" style="3" customWidth="1"/>
    <col min="6" max="6" width="12.5703125" style="5" customWidth="1"/>
    <col min="7" max="7" width="3.5703125" style="3" customWidth="1"/>
    <col min="8" max="8" width="16.42578125" style="3" customWidth="1"/>
    <col min="9" max="1025" width="8.7109375" style="3"/>
  </cols>
  <sheetData>
    <row r="2" spans="1:8">
      <c r="A2" s="6"/>
      <c r="B2" s="7"/>
      <c r="C2" s="7"/>
      <c r="D2" s="7"/>
      <c r="E2" s="7"/>
      <c r="F2" s="9"/>
      <c r="G2" s="10"/>
    </row>
    <row r="3" spans="1:8" s="46" customFormat="1" ht="39.75" customHeight="1">
      <c r="A3" s="82"/>
      <c r="B3" s="1104" t="s">
        <v>521</v>
      </c>
      <c r="C3" s="1104"/>
      <c r="D3" s="1104"/>
      <c r="E3" s="1104"/>
      <c r="F3" s="1104"/>
      <c r="G3" s="83"/>
      <c r="H3" s="84"/>
    </row>
    <row r="4" spans="1:8" s="1" customFormat="1" ht="31.5" customHeight="1">
      <c r="A4" s="13"/>
      <c r="B4" s="1103" t="s">
        <v>23</v>
      </c>
      <c r="C4" s="1103"/>
      <c r="D4" s="1103"/>
      <c r="E4" s="1103" t="s">
        <v>544</v>
      </c>
      <c r="F4" s="1103"/>
      <c r="G4" s="17"/>
      <c r="H4" s="84"/>
    </row>
    <row r="5" spans="1:8" s="1" customFormat="1" ht="28.5" customHeight="1">
      <c r="A5" s="13"/>
      <c r="B5" s="14" t="s">
        <v>15</v>
      </c>
      <c r="C5" s="14" t="s">
        <v>16</v>
      </c>
      <c r="D5" s="15" t="s">
        <v>27</v>
      </c>
      <c r="E5" s="14" t="s">
        <v>18</v>
      </c>
      <c r="F5" s="16" t="s">
        <v>19</v>
      </c>
      <c r="G5" s="85"/>
    </row>
    <row r="6" spans="1:8" s="1" customFormat="1" ht="31.5" customHeight="1">
      <c r="A6" s="13"/>
      <c r="B6" s="18" t="s">
        <v>115</v>
      </c>
      <c r="C6" s="19">
        <v>10201</v>
      </c>
      <c r="D6" s="23" t="s">
        <v>33</v>
      </c>
      <c r="E6" s="21" t="s">
        <v>31</v>
      </c>
      <c r="F6" s="22">
        <v>1157.95</v>
      </c>
      <c r="G6" s="17"/>
    </row>
    <row r="7" spans="1:8" s="1" customFormat="1" ht="30" customHeight="1">
      <c r="A7" s="13"/>
      <c r="B7" s="18" t="s">
        <v>115</v>
      </c>
      <c r="C7" s="19">
        <v>10403</v>
      </c>
      <c r="D7" s="23" t="s">
        <v>43</v>
      </c>
      <c r="E7" s="21" t="s">
        <v>44</v>
      </c>
      <c r="F7" s="22">
        <v>1</v>
      </c>
      <c r="G7" s="17"/>
      <c r="H7" s="53"/>
    </row>
    <row r="8" spans="1:8" s="1" customFormat="1" ht="27" customHeight="1">
      <c r="A8" s="13"/>
      <c r="B8" s="18" t="s">
        <v>115</v>
      </c>
      <c r="C8" s="19">
        <v>10209</v>
      </c>
      <c r="D8" s="20" t="s">
        <v>35</v>
      </c>
      <c r="E8" s="21" t="s">
        <v>36</v>
      </c>
      <c r="F8" s="22">
        <v>7.13</v>
      </c>
      <c r="G8" s="17"/>
    </row>
    <row r="9" spans="1:8" s="1" customFormat="1" ht="25.5" customHeight="1">
      <c r="A9" s="13"/>
      <c r="B9" s="18" t="s">
        <v>115</v>
      </c>
      <c r="C9" s="18">
        <v>10216</v>
      </c>
      <c r="D9" s="86" t="s">
        <v>38</v>
      </c>
      <c r="E9" s="21" t="s">
        <v>39</v>
      </c>
      <c r="F9" s="22">
        <v>167.35</v>
      </c>
      <c r="G9" s="17"/>
    </row>
    <row r="10" spans="1:8" s="1" customFormat="1" ht="29.25" customHeight="1">
      <c r="A10" s="13"/>
      <c r="B10" s="1103" t="s">
        <v>57</v>
      </c>
      <c r="C10" s="1103"/>
      <c r="D10" s="1103"/>
      <c r="E10" s="1103"/>
      <c r="F10" s="1103"/>
      <c r="G10" s="17"/>
    </row>
    <row r="11" spans="1:8" s="1" customFormat="1" ht="29.25" customHeight="1">
      <c r="A11" s="13"/>
      <c r="B11" s="14"/>
      <c r="C11" s="72"/>
      <c r="D11" s="15" t="s">
        <v>59</v>
      </c>
      <c r="E11" s="72"/>
      <c r="F11" s="87"/>
      <c r="G11" s="17"/>
    </row>
    <row r="12" spans="1:8" s="1" customFormat="1" ht="33" customHeight="1">
      <c r="A12" s="13"/>
      <c r="B12" s="18" t="s">
        <v>115</v>
      </c>
      <c r="C12" s="19">
        <v>20305</v>
      </c>
      <c r="D12" s="20" t="s">
        <v>61</v>
      </c>
      <c r="E12" s="21" t="s">
        <v>31</v>
      </c>
      <c r="F12" s="22">
        <v>8</v>
      </c>
      <c r="G12" s="17"/>
    </row>
    <row r="13" spans="1:8" s="1" customFormat="1" ht="75" customHeight="1">
      <c r="A13" s="13"/>
      <c r="B13" s="18" t="s">
        <v>115</v>
      </c>
      <c r="C13" s="19">
        <v>20352</v>
      </c>
      <c r="D13" s="20" t="s">
        <v>63</v>
      </c>
      <c r="E13" s="18" t="s">
        <v>64</v>
      </c>
      <c r="F13" s="22">
        <v>6</v>
      </c>
      <c r="G13" s="17"/>
    </row>
    <row r="14" spans="1:8" s="1" customFormat="1" ht="30">
      <c r="A14" s="13"/>
      <c r="B14" s="18" t="s">
        <v>115</v>
      </c>
      <c r="C14" s="19">
        <v>20344</v>
      </c>
      <c r="D14" s="20" t="s">
        <v>66</v>
      </c>
      <c r="E14" s="18" t="s">
        <v>524</v>
      </c>
      <c r="F14" s="22">
        <v>1</v>
      </c>
      <c r="G14" s="17"/>
    </row>
    <row r="15" spans="1:8" s="1" customFormat="1" ht="75">
      <c r="A15" s="13"/>
      <c r="B15" s="18" t="s">
        <v>115</v>
      </c>
      <c r="C15" s="19">
        <v>20350</v>
      </c>
      <c r="D15" s="20" t="s">
        <v>545</v>
      </c>
      <c r="E15" s="21" t="s">
        <v>39</v>
      </c>
      <c r="F15" s="57">
        <v>157.82</v>
      </c>
      <c r="G15" s="17"/>
    </row>
    <row r="16" spans="1:8" s="2" customFormat="1" ht="51" customHeight="1">
      <c r="A16" s="13"/>
      <c r="B16" s="14"/>
      <c r="C16" s="72"/>
      <c r="D16" s="15" t="s">
        <v>546</v>
      </c>
      <c r="E16" s="72"/>
      <c r="F16" s="87"/>
      <c r="G16" s="24"/>
    </row>
    <row r="17" spans="1:9" s="2" customFormat="1" ht="63.75" customHeight="1">
      <c r="A17" s="13"/>
      <c r="B17" s="18" t="s">
        <v>115</v>
      </c>
      <c r="C17" s="19">
        <v>20812</v>
      </c>
      <c r="D17" s="20" t="s">
        <v>547</v>
      </c>
      <c r="E17" s="21" t="s">
        <v>39</v>
      </c>
      <c r="F17" s="22">
        <v>6</v>
      </c>
      <c r="G17" s="24"/>
    </row>
    <row r="18" spans="1:9" s="2" customFormat="1" ht="60">
      <c r="A18" s="13"/>
      <c r="B18" s="18" t="s">
        <v>115</v>
      </c>
      <c r="C18" s="19">
        <v>20713</v>
      </c>
      <c r="D18" s="20" t="s">
        <v>548</v>
      </c>
      <c r="E18" s="21" t="s">
        <v>39</v>
      </c>
      <c r="F18" s="22">
        <v>8</v>
      </c>
      <c r="G18" s="24"/>
    </row>
    <row r="19" spans="1:9" s="1" customFormat="1" ht="30" customHeight="1">
      <c r="A19" s="13"/>
      <c r="B19" s="1103" t="s">
        <v>75</v>
      </c>
      <c r="C19" s="1103"/>
      <c r="D19" s="1103"/>
      <c r="E19" s="1103"/>
      <c r="F19" s="1103"/>
      <c r="G19" s="17"/>
    </row>
    <row r="20" spans="1:9" s="1" customFormat="1" ht="30" customHeight="1">
      <c r="A20" s="13"/>
      <c r="B20" s="14"/>
      <c r="C20" s="72"/>
      <c r="D20" s="15" t="s">
        <v>77</v>
      </c>
      <c r="E20" s="72"/>
      <c r="F20" s="87"/>
      <c r="G20" s="17"/>
    </row>
    <row r="21" spans="1:9" s="2" customFormat="1" ht="36" customHeight="1">
      <c r="A21" s="13"/>
      <c r="B21" s="18" t="s">
        <v>115</v>
      </c>
      <c r="C21" s="19">
        <v>30101</v>
      </c>
      <c r="D21" s="20" t="s">
        <v>79</v>
      </c>
      <c r="E21" s="21" t="s">
        <v>36</v>
      </c>
      <c r="F21" s="22">
        <v>4.37</v>
      </c>
      <c r="G21" s="24"/>
      <c r="I21" s="25"/>
    </row>
    <row r="22" spans="1:9" s="1" customFormat="1" ht="25.5" customHeight="1">
      <c r="A22" s="13"/>
      <c r="B22" s="18" t="s">
        <v>115</v>
      </c>
      <c r="C22" s="18">
        <v>30103</v>
      </c>
      <c r="D22" s="86" t="s">
        <v>81</v>
      </c>
      <c r="E22" s="21" t="s">
        <v>36</v>
      </c>
      <c r="F22" s="22">
        <v>61.32</v>
      </c>
      <c r="G22" s="17"/>
    </row>
    <row r="23" spans="1:9" s="2" customFormat="1" ht="30" customHeight="1">
      <c r="A23" s="13"/>
      <c r="B23" s="18" t="s">
        <v>115</v>
      </c>
      <c r="C23" s="19">
        <v>30119</v>
      </c>
      <c r="D23" s="20" t="s">
        <v>83</v>
      </c>
      <c r="E23" s="21" t="s">
        <v>31</v>
      </c>
      <c r="F23" s="22">
        <v>11.01</v>
      </c>
      <c r="G23" s="24"/>
    </row>
    <row r="24" spans="1:9" s="2" customFormat="1" ht="30" customHeight="1">
      <c r="A24" s="13"/>
      <c r="B24" s="18" t="s">
        <v>115</v>
      </c>
      <c r="C24" s="19">
        <v>30201</v>
      </c>
      <c r="D24" s="20" t="s">
        <v>87</v>
      </c>
      <c r="E24" s="21" t="s">
        <v>36</v>
      </c>
      <c r="F24" s="22">
        <v>1.93</v>
      </c>
      <c r="G24" s="24"/>
    </row>
    <row r="25" spans="1:9" s="1" customFormat="1" ht="30.75" customHeight="1">
      <c r="A25" s="13"/>
      <c r="B25" s="14"/>
      <c r="C25" s="72"/>
      <c r="D25" s="15" t="s">
        <v>91</v>
      </c>
      <c r="E25" s="72"/>
      <c r="F25" s="87"/>
      <c r="G25" s="17"/>
    </row>
    <row r="26" spans="1:9" s="1" customFormat="1" ht="51.75" customHeight="1">
      <c r="A26" s="13"/>
      <c r="B26" s="18" t="s">
        <v>115</v>
      </c>
      <c r="C26" s="19">
        <v>30304</v>
      </c>
      <c r="D26" s="20" t="s">
        <v>93</v>
      </c>
      <c r="E26" s="21" t="s">
        <v>36</v>
      </c>
      <c r="F26" s="22">
        <v>137.99</v>
      </c>
      <c r="G26" s="17"/>
    </row>
    <row r="27" spans="1:9" s="2" customFormat="1" ht="24" customHeight="1">
      <c r="A27" s="13"/>
      <c r="B27" s="1103" t="s">
        <v>117</v>
      </c>
      <c r="C27" s="1103"/>
      <c r="D27" s="1103"/>
      <c r="E27" s="1103"/>
      <c r="F27" s="1103"/>
      <c r="G27" s="24"/>
    </row>
    <row r="28" spans="1:9" s="2" customFormat="1" ht="24" customHeight="1">
      <c r="A28" s="13"/>
      <c r="B28" s="14"/>
      <c r="C28" s="72"/>
      <c r="D28" s="15" t="s">
        <v>119</v>
      </c>
      <c r="E28" s="72"/>
      <c r="F28" s="87"/>
      <c r="G28" s="24"/>
    </row>
    <row r="29" spans="1:9" s="1" customFormat="1" ht="37.5" customHeight="1">
      <c r="A29" s="13"/>
      <c r="B29" s="18" t="s">
        <v>115</v>
      </c>
      <c r="C29" s="18">
        <v>130112</v>
      </c>
      <c r="D29" s="58" t="s">
        <v>121</v>
      </c>
      <c r="E29" s="21" t="s">
        <v>31</v>
      </c>
      <c r="F29" s="22">
        <v>647.13</v>
      </c>
      <c r="G29" s="17"/>
    </row>
    <row r="30" spans="1:9" s="1" customFormat="1" ht="37.5" customHeight="1">
      <c r="A30" s="13"/>
      <c r="B30" s="18" t="s">
        <v>115</v>
      </c>
      <c r="C30" s="19">
        <v>130103</v>
      </c>
      <c r="D30" s="20" t="s">
        <v>123</v>
      </c>
      <c r="E30" s="21" t="s">
        <v>31</v>
      </c>
      <c r="F30" s="22">
        <v>294.85000000000002</v>
      </c>
      <c r="G30" s="17"/>
    </row>
    <row r="31" spans="1:9" s="1" customFormat="1" ht="37.5" customHeight="1">
      <c r="A31" s="13"/>
      <c r="B31" s="32" t="s">
        <v>125</v>
      </c>
      <c r="C31" s="33">
        <v>97087</v>
      </c>
      <c r="D31" s="34" t="s">
        <v>208</v>
      </c>
      <c r="E31" s="21" t="s">
        <v>31</v>
      </c>
      <c r="F31" s="22">
        <v>647.13</v>
      </c>
      <c r="G31" s="17"/>
    </row>
    <row r="32" spans="1:9" s="1" customFormat="1" ht="51" customHeight="1">
      <c r="A32" s="13"/>
      <c r="B32" s="32" t="s">
        <v>128</v>
      </c>
      <c r="C32" s="35">
        <v>3637</v>
      </c>
      <c r="D32" s="20" t="s">
        <v>129</v>
      </c>
      <c r="E32" s="21" t="s">
        <v>31</v>
      </c>
      <c r="F32" s="22">
        <v>647.13</v>
      </c>
      <c r="G32" s="17"/>
    </row>
    <row r="33" spans="1:7" s="2" customFormat="1" ht="31.5" customHeight="1">
      <c r="A33" s="13"/>
      <c r="B33" s="14"/>
      <c r="C33" s="72"/>
      <c r="D33" s="15" t="s">
        <v>107</v>
      </c>
      <c r="E33" s="72"/>
      <c r="F33" s="87"/>
      <c r="G33" s="24"/>
    </row>
    <row r="34" spans="1:7" s="2" customFormat="1" ht="30">
      <c r="A34" s="13"/>
      <c r="B34" s="18" t="s">
        <v>128</v>
      </c>
      <c r="C34" s="19">
        <v>7675</v>
      </c>
      <c r="D34" s="20" t="s">
        <v>134</v>
      </c>
      <c r="E34" s="21" t="s">
        <v>31</v>
      </c>
      <c r="F34" s="22">
        <v>140.35</v>
      </c>
      <c r="G34" s="24"/>
    </row>
    <row r="35" spans="1:7" s="1" customFormat="1" ht="63" customHeight="1">
      <c r="A35" s="13"/>
      <c r="B35" s="18" t="s">
        <v>549</v>
      </c>
      <c r="C35" s="19"/>
      <c r="D35" s="20" t="s">
        <v>140</v>
      </c>
      <c r="E35" s="21" t="s">
        <v>31</v>
      </c>
      <c r="F35" s="22">
        <v>205.44</v>
      </c>
      <c r="G35" s="17"/>
    </row>
    <row r="36" spans="1:7" s="1" customFormat="1" ht="63.75" customHeight="1">
      <c r="A36" s="13"/>
      <c r="B36" s="18" t="s">
        <v>529</v>
      </c>
      <c r="C36" s="19"/>
      <c r="D36" s="20" t="s">
        <v>550</v>
      </c>
      <c r="E36" s="21" t="s">
        <v>31</v>
      </c>
      <c r="F36" s="22">
        <v>202.64</v>
      </c>
      <c r="G36" s="17"/>
    </row>
    <row r="37" spans="1:7" s="1" customFormat="1" ht="50.25" customHeight="1">
      <c r="A37" s="13"/>
      <c r="B37" s="18" t="s">
        <v>527</v>
      </c>
      <c r="C37" s="18"/>
      <c r="D37" s="20" t="s">
        <v>551</v>
      </c>
      <c r="E37" s="21" t="s">
        <v>31</v>
      </c>
      <c r="F37" s="22">
        <v>155.87</v>
      </c>
      <c r="G37" s="17"/>
    </row>
    <row r="38" spans="1:7" s="1" customFormat="1" ht="33" customHeight="1">
      <c r="A38" s="13"/>
      <c r="B38" s="14"/>
      <c r="C38" s="72"/>
      <c r="D38" s="15" t="s">
        <v>148</v>
      </c>
      <c r="E38" s="72"/>
      <c r="F38" s="87"/>
      <c r="G38" s="17"/>
    </row>
    <row r="39" spans="1:7" s="1" customFormat="1" ht="33" customHeight="1">
      <c r="A39" s="13"/>
      <c r="B39" s="18" t="s">
        <v>115</v>
      </c>
      <c r="C39" s="18">
        <v>130308</v>
      </c>
      <c r="D39" s="20" t="s">
        <v>150</v>
      </c>
      <c r="E39" s="21" t="s">
        <v>39</v>
      </c>
      <c r="F39" s="22">
        <v>236.83</v>
      </c>
      <c r="G39" s="17"/>
    </row>
    <row r="40" spans="1:7" s="1" customFormat="1" ht="33" customHeight="1">
      <c r="A40" s="13"/>
      <c r="B40" s="18" t="s">
        <v>115</v>
      </c>
      <c r="C40" s="18">
        <v>130317</v>
      </c>
      <c r="D40" s="20" t="s">
        <v>153</v>
      </c>
      <c r="E40" s="21" t="s">
        <v>39</v>
      </c>
      <c r="F40" s="22">
        <v>78.5</v>
      </c>
      <c r="G40" s="17"/>
    </row>
    <row r="41" spans="1:7" s="2" customFormat="1" ht="30.75" customHeight="1">
      <c r="A41" s="13"/>
      <c r="B41" s="1103" t="s">
        <v>94</v>
      </c>
      <c r="C41" s="1103"/>
      <c r="D41" s="1103"/>
      <c r="E41" s="1103"/>
      <c r="F41" s="1103"/>
      <c r="G41" s="24"/>
    </row>
    <row r="42" spans="1:7" s="2" customFormat="1" ht="31.5" customHeight="1">
      <c r="A42" s="13"/>
      <c r="B42" s="14"/>
      <c r="C42" s="72"/>
      <c r="D42" s="15" t="s">
        <v>96</v>
      </c>
      <c r="E42" s="72"/>
      <c r="F42" s="87"/>
      <c r="G42" s="24"/>
    </row>
    <row r="43" spans="1:7" s="1" customFormat="1" ht="65.25" customHeight="1">
      <c r="A43" s="13"/>
      <c r="B43" s="18" t="s">
        <v>115</v>
      </c>
      <c r="C43" s="19">
        <v>50601</v>
      </c>
      <c r="D43" s="20" t="s">
        <v>552</v>
      </c>
      <c r="E43" s="21" t="s">
        <v>31</v>
      </c>
      <c r="F43" s="22">
        <v>28.54</v>
      </c>
      <c r="G43" s="17"/>
    </row>
    <row r="44" spans="1:7" s="2" customFormat="1" ht="30.75" customHeight="1">
      <c r="A44" s="13"/>
      <c r="B44" s="1103" t="s">
        <v>99</v>
      </c>
      <c r="C44" s="1103"/>
      <c r="D44" s="1103"/>
      <c r="E44" s="1103"/>
      <c r="F44" s="1103"/>
      <c r="G44" s="24"/>
    </row>
    <row r="45" spans="1:7" s="2" customFormat="1" ht="31.5" customHeight="1">
      <c r="A45" s="13"/>
      <c r="B45" s="14"/>
      <c r="C45" s="72"/>
      <c r="D45" s="15" t="s">
        <v>101</v>
      </c>
      <c r="E45" s="72"/>
      <c r="F45" s="87"/>
      <c r="G45" s="24"/>
    </row>
    <row r="46" spans="1:7" s="1" customFormat="1" ht="31.5" customHeight="1">
      <c r="A46" s="13"/>
      <c r="B46" s="18" t="s">
        <v>115</v>
      </c>
      <c r="C46" s="19">
        <v>120101</v>
      </c>
      <c r="D46" s="20" t="s">
        <v>553</v>
      </c>
      <c r="E46" s="21" t="s">
        <v>31</v>
      </c>
      <c r="F46" s="22">
        <v>57.94</v>
      </c>
      <c r="G46" s="17"/>
    </row>
    <row r="47" spans="1:7" s="1" customFormat="1" ht="56.25" customHeight="1">
      <c r="A47" s="13"/>
      <c r="B47" s="18" t="s">
        <v>115</v>
      </c>
      <c r="C47" s="19">
        <v>120301</v>
      </c>
      <c r="D47" s="20" t="s">
        <v>554</v>
      </c>
      <c r="E47" s="21" t="s">
        <v>31</v>
      </c>
      <c r="F47" s="22">
        <v>57.94</v>
      </c>
      <c r="G47" s="17"/>
    </row>
    <row r="48" spans="1:7" s="2" customFormat="1" ht="30.75" customHeight="1">
      <c r="A48" s="13"/>
      <c r="B48" s="14"/>
      <c r="C48" s="72"/>
      <c r="D48" s="15" t="s">
        <v>107</v>
      </c>
      <c r="E48" s="72"/>
      <c r="F48" s="87"/>
      <c r="G48" s="24"/>
    </row>
    <row r="49" spans="1:7" s="1" customFormat="1" ht="50.25" customHeight="1">
      <c r="A49" s="13"/>
      <c r="B49" s="18" t="s">
        <v>527</v>
      </c>
      <c r="C49" s="18"/>
      <c r="D49" s="20" t="s">
        <v>555</v>
      </c>
      <c r="E49" s="21" t="s">
        <v>31</v>
      </c>
      <c r="F49" s="22">
        <v>31.4</v>
      </c>
      <c r="G49" s="17"/>
    </row>
    <row r="50" spans="1:7" s="2" customFormat="1" ht="30.75" customHeight="1">
      <c r="A50" s="13"/>
      <c r="B50" s="1103" t="s">
        <v>111</v>
      </c>
      <c r="C50" s="1103"/>
      <c r="D50" s="1103"/>
      <c r="E50" s="1103"/>
      <c r="F50" s="1103"/>
      <c r="G50" s="24"/>
    </row>
    <row r="51" spans="1:7" s="2" customFormat="1" ht="31.5" customHeight="1">
      <c r="A51" s="13"/>
      <c r="B51" s="14"/>
      <c r="C51" s="72"/>
      <c r="D51" s="15" t="s">
        <v>113</v>
      </c>
      <c r="E51" s="72"/>
      <c r="F51" s="87"/>
      <c r="G51" s="24"/>
    </row>
    <row r="52" spans="1:7" s="1" customFormat="1" ht="33" customHeight="1">
      <c r="A52" s="13"/>
      <c r="B52" s="18" t="s">
        <v>115</v>
      </c>
      <c r="C52" s="19">
        <v>100203</v>
      </c>
      <c r="D52" s="20" t="s">
        <v>268</v>
      </c>
      <c r="E52" s="21" t="s">
        <v>31</v>
      </c>
      <c r="F52" s="22">
        <v>57.94</v>
      </c>
      <c r="G52" s="17"/>
    </row>
    <row r="53" spans="1:7" s="1" customFormat="1" ht="28.5" customHeight="1">
      <c r="A53" s="13"/>
      <c r="B53" s="1103" t="s">
        <v>156</v>
      </c>
      <c r="C53" s="1103"/>
      <c r="D53" s="1103"/>
      <c r="E53" s="1103"/>
      <c r="F53" s="1103"/>
      <c r="G53" s="17"/>
    </row>
    <row r="54" spans="1:7" s="1" customFormat="1" ht="29.25" customHeight="1">
      <c r="A54" s="13"/>
      <c r="B54" s="14"/>
      <c r="C54" s="72"/>
      <c r="D54" s="15" t="s">
        <v>158</v>
      </c>
      <c r="E54" s="72"/>
      <c r="F54" s="14"/>
      <c r="G54" s="17"/>
    </row>
    <row r="55" spans="1:7" s="1" customFormat="1" ht="52.5" customHeight="1">
      <c r="A55" s="13"/>
      <c r="B55" s="18" t="s">
        <v>115</v>
      </c>
      <c r="C55" s="19">
        <v>150614</v>
      </c>
      <c r="D55" s="20" t="s">
        <v>160</v>
      </c>
      <c r="E55" s="18" t="s">
        <v>44</v>
      </c>
      <c r="F55" s="22">
        <v>4</v>
      </c>
      <c r="G55" s="17"/>
    </row>
    <row r="56" spans="1:7" s="1" customFormat="1" ht="25.5" customHeight="1">
      <c r="A56" s="13"/>
      <c r="B56" s="18" t="s">
        <v>115</v>
      </c>
      <c r="C56" s="19">
        <v>150628</v>
      </c>
      <c r="D56" s="20" t="s">
        <v>162</v>
      </c>
      <c r="E56" s="18" t="s">
        <v>44</v>
      </c>
      <c r="F56" s="22">
        <v>70</v>
      </c>
      <c r="G56" s="17"/>
    </row>
    <row r="57" spans="1:7" s="1" customFormat="1" ht="33" customHeight="1">
      <c r="A57" s="13"/>
      <c r="B57" s="14"/>
      <c r="C57" s="72"/>
      <c r="D57" s="15" t="s">
        <v>164</v>
      </c>
      <c r="E57" s="72"/>
      <c r="F57" s="14"/>
      <c r="G57" s="17"/>
    </row>
    <row r="58" spans="1:7" s="1" customFormat="1" ht="33" customHeight="1">
      <c r="A58" s="13"/>
      <c r="B58" s="18" t="s">
        <v>115</v>
      </c>
      <c r="C58" s="19">
        <v>151133</v>
      </c>
      <c r="D58" s="20" t="s">
        <v>166</v>
      </c>
      <c r="E58" s="21" t="s">
        <v>39</v>
      </c>
      <c r="F58" s="88">
        <v>50</v>
      </c>
      <c r="G58" s="17"/>
    </row>
    <row r="59" spans="1:7" s="1" customFormat="1" ht="53.25" customHeight="1">
      <c r="A59" s="13"/>
      <c r="B59" s="18" t="s">
        <v>125</v>
      </c>
      <c r="C59" s="19">
        <v>91850</v>
      </c>
      <c r="D59" s="20" t="s">
        <v>168</v>
      </c>
      <c r="E59" s="21" t="s">
        <v>39</v>
      </c>
      <c r="F59" s="22">
        <v>26</v>
      </c>
      <c r="G59" s="17"/>
    </row>
    <row r="60" spans="1:7" s="100" customFormat="1" ht="30.75" customHeight="1">
      <c r="B60" s="107"/>
      <c r="C60" s="115"/>
      <c r="D60" s="109" t="s">
        <v>170</v>
      </c>
      <c r="E60" s="115"/>
      <c r="F60" s="116"/>
    </row>
    <row r="61" spans="1:7" s="100" customFormat="1" ht="36" customHeight="1">
      <c r="B61" s="111" t="s">
        <v>115</v>
      </c>
      <c r="C61" s="19">
        <v>151301</v>
      </c>
      <c r="D61" s="20" t="s">
        <v>172</v>
      </c>
      <c r="E61" s="18" t="s">
        <v>44</v>
      </c>
      <c r="F61" s="396">
        <v>2</v>
      </c>
    </row>
    <row r="62" spans="1:7" s="100" customFormat="1" ht="36" customHeight="1">
      <c r="B62" s="111" t="s">
        <v>115</v>
      </c>
      <c r="C62" s="19">
        <v>151302</v>
      </c>
      <c r="D62" s="20" t="s">
        <v>174</v>
      </c>
      <c r="E62" s="18" t="s">
        <v>44</v>
      </c>
      <c r="F62" s="396">
        <v>2</v>
      </c>
    </row>
    <row r="63" spans="1:7" s="1" customFormat="1" ht="30.75" customHeight="1">
      <c r="A63" s="13"/>
      <c r="B63" s="14"/>
      <c r="C63" s="72"/>
      <c r="D63" s="15" t="s">
        <v>176</v>
      </c>
      <c r="E63" s="72"/>
      <c r="F63" s="87"/>
      <c r="G63" s="17"/>
    </row>
    <row r="64" spans="1:7" s="1" customFormat="1" ht="36" customHeight="1">
      <c r="A64" s="13"/>
      <c r="B64" s="18" t="s">
        <v>115</v>
      </c>
      <c r="C64" s="19">
        <v>151402</v>
      </c>
      <c r="D64" s="20" t="s">
        <v>178</v>
      </c>
      <c r="E64" s="21" t="s">
        <v>39</v>
      </c>
      <c r="F64" s="22">
        <v>71</v>
      </c>
      <c r="G64" s="17"/>
    </row>
    <row r="65" spans="1:8" s="1" customFormat="1" ht="36" customHeight="1">
      <c r="A65" s="13"/>
      <c r="B65" s="18" t="s">
        <v>115</v>
      </c>
      <c r="C65" s="19">
        <v>151403</v>
      </c>
      <c r="D65" s="20" t="s">
        <v>180</v>
      </c>
      <c r="E65" s="21" t="s">
        <v>39</v>
      </c>
      <c r="F65" s="22">
        <v>48</v>
      </c>
      <c r="G65" s="17"/>
      <c r="H65" s="2"/>
    </row>
    <row r="66" spans="1:8" s="1" customFormat="1" ht="30.75" customHeight="1">
      <c r="A66" s="13"/>
      <c r="B66" s="14"/>
      <c r="C66" s="72"/>
      <c r="D66" s="15" t="s">
        <v>182</v>
      </c>
      <c r="E66" s="72"/>
      <c r="F66" s="87"/>
      <c r="G66" s="17"/>
    </row>
    <row r="67" spans="1:8" s="1" customFormat="1" ht="52.5" customHeight="1">
      <c r="A67" s="13"/>
      <c r="B67" s="18" t="s">
        <v>115</v>
      </c>
      <c r="C67" s="19">
        <v>151817</v>
      </c>
      <c r="D67" s="20" t="s">
        <v>184</v>
      </c>
      <c r="E67" s="21" t="s">
        <v>44</v>
      </c>
      <c r="F67" s="22">
        <v>11</v>
      </c>
      <c r="G67" s="17"/>
    </row>
    <row r="68" spans="1:8" s="2" customFormat="1" ht="20.25" customHeight="1">
      <c r="A68" s="13"/>
      <c r="B68" s="1103" t="s">
        <v>185</v>
      </c>
      <c r="C68" s="1103"/>
      <c r="D68" s="1103"/>
      <c r="E68" s="1103"/>
      <c r="F68" s="1103"/>
      <c r="G68" s="24"/>
    </row>
    <row r="69" spans="1:8" s="2" customFormat="1" ht="20.25" customHeight="1">
      <c r="A69" s="13"/>
      <c r="B69" s="14"/>
      <c r="C69" s="72"/>
      <c r="D69" s="15" t="s">
        <v>187</v>
      </c>
      <c r="E69" s="72"/>
      <c r="F69" s="87"/>
      <c r="G69" s="24"/>
    </row>
    <row r="70" spans="1:8" s="2" customFormat="1" ht="64.5" customHeight="1">
      <c r="A70" s="13"/>
      <c r="B70" s="18" t="s">
        <v>220</v>
      </c>
      <c r="C70" s="27"/>
      <c r="D70" s="28" t="s">
        <v>190</v>
      </c>
      <c r="E70" s="18" t="s">
        <v>44</v>
      </c>
      <c r="F70" s="22">
        <v>55</v>
      </c>
      <c r="G70" s="24"/>
    </row>
    <row r="71" spans="1:8" s="2" customFormat="1" ht="38.25" customHeight="1">
      <c r="A71" s="13"/>
      <c r="B71" s="18" t="s">
        <v>556</v>
      </c>
      <c r="C71" s="18"/>
      <c r="D71" s="28" t="s">
        <v>195</v>
      </c>
      <c r="E71" s="18" t="s">
        <v>44</v>
      </c>
      <c r="F71" s="22">
        <v>8</v>
      </c>
      <c r="G71" s="24"/>
    </row>
    <row r="72" spans="1:8" s="2" customFormat="1" ht="32.25" customHeight="1">
      <c r="A72" s="13"/>
      <c r="B72" s="18" t="s">
        <v>197</v>
      </c>
      <c r="C72" s="18">
        <v>170993</v>
      </c>
      <c r="D72" s="28" t="s">
        <v>198</v>
      </c>
      <c r="E72" s="18" t="s">
        <v>44</v>
      </c>
      <c r="F72" s="22">
        <v>4</v>
      </c>
      <c r="G72" s="24"/>
    </row>
    <row r="73" spans="1:8" s="2" customFormat="1" ht="37.5" customHeight="1">
      <c r="A73" s="13"/>
      <c r="B73" s="18" t="s">
        <v>557</v>
      </c>
      <c r="C73" s="18"/>
      <c r="D73" s="28" t="s">
        <v>535</v>
      </c>
      <c r="E73" s="18" t="s">
        <v>44</v>
      </c>
      <c r="F73" s="22">
        <v>16</v>
      </c>
      <c r="G73" s="24"/>
    </row>
    <row r="74" spans="1:8" s="1" customFormat="1" ht="28.5" customHeight="1">
      <c r="A74" s="13"/>
      <c r="B74" s="1103" t="s">
        <v>202</v>
      </c>
      <c r="C74" s="1103"/>
      <c r="D74" s="1103"/>
      <c r="E74" s="1103"/>
      <c r="F74" s="1103"/>
      <c r="G74" s="17"/>
    </row>
    <row r="75" spans="1:8" s="2" customFormat="1" ht="27" customHeight="1">
      <c r="A75" s="13"/>
      <c r="B75" s="14"/>
      <c r="C75" s="72"/>
      <c r="D75" s="15" t="s">
        <v>237</v>
      </c>
      <c r="E75" s="72"/>
      <c r="F75" s="87"/>
      <c r="G75" s="24"/>
    </row>
    <row r="76" spans="1:8" s="2" customFormat="1" ht="39.75" customHeight="1">
      <c r="A76" s="13"/>
      <c r="B76" s="18" t="s">
        <v>115</v>
      </c>
      <c r="C76" s="19">
        <v>200402</v>
      </c>
      <c r="D76" s="20" t="s">
        <v>239</v>
      </c>
      <c r="E76" s="21" t="s">
        <v>31</v>
      </c>
      <c r="F76" s="22">
        <v>1519.51</v>
      </c>
      <c r="G76" s="24"/>
    </row>
    <row r="77" spans="1:8" s="2" customFormat="1" ht="28.5" customHeight="1">
      <c r="A77" s="13"/>
      <c r="B77" s="14"/>
      <c r="C77" s="72"/>
      <c r="D77" s="15" t="s">
        <v>204</v>
      </c>
      <c r="E77" s="72"/>
      <c r="F77" s="87"/>
      <c r="G77" s="24"/>
    </row>
    <row r="78" spans="1:8" s="1" customFormat="1" ht="33" customHeight="1">
      <c r="A78" s="13"/>
      <c r="B78" s="18" t="s">
        <v>115</v>
      </c>
      <c r="C78" s="18">
        <v>130112</v>
      </c>
      <c r="D78" s="58" t="s">
        <v>206</v>
      </c>
      <c r="E78" s="21" t="s">
        <v>31</v>
      </c>
      <c r="F78" s="22">
        <v>434.15</v>
      </c>
      <c r="G78" s="17"/>
    </row>
    <row r="79" spans="1:8" s="1" customFormat="1" ht="37.5" customHeight="1">
      <c r="A79" s="13"/>
      <c r="B79" s="32" t="s">
        <v>125</v>
      </c>
      <c r="C79" s="33">
        <v>97087</v>
      </c>
      <c r="D79" s="34" t="s">
        <v>208</v>
      </c>
      <c r="E79" s="21" t="s">
        <v>31</v>
      </c>
      <c r="F79" s="22">
        <v>434.15</v>
      </c>
      <c r="G79" s="17"/>
    </row>
    <row r="80" spans="1:8" s="1" customFormat="1" ht="58.5" customHeight="1">
      <c r="A80" s="13"/>
      <c r="B80" s="32" t="s">
        <v>128</v>
      </c>
      <c r="C80" s="35">
        <v>3637</v>
      </c>
      <c r="D80" s="20" t="s">
        <v>210</v>
      </c>
      <c r="E80" s="21" t="s">
        <v>31</v>
      </c>
      <c r="F80" s="22">
        <v>434.15</v>
      </c>
      <c r="G80" s="17"/>
    </row>
    <row r="81" spans="1:7" s="1" customFormat="1" ht="63" customHeight="1">
      <c r="A81" s="13"/>
      <c r="B81" s="18" t="s">
        <v>115</v>
      </c>
      <c r="C81" s="19">
        <v>200253</v>
      </c>
      <c r="D81" s="20" t="s">
        <v>572</v>
      </c>
      <c r="E81" s="21" t="s">
        <v>31</v>
      </c>
      <c r="F81" s="22">
        <v>44.51</v>
      </c>
      <c r="G81" s="17"/>
    </row>
    <row r="82" spans="1:7" s="1" customFormat="1" ht="63" customHeight="1">
      <c r="A82" s="13"/>
      <c r="B82" s="18" t="s">
        <v>115</v>
      </c>
      <c r="C82" s="19">
        <v>130230</v>
      </c>
      <c r="D82" s="20" t="s">
        <v>558</v>
      </c>
      <c r="E82" s="21" t="s">
        <v>31</v>
      </c>
      <c r="F82" s="22">
        <v>407.34</v>
      </c>
      <c r="G82" s="17"/>
    </row>
    <row r="83" spans="1:7" s="2" customFormat="1" ht="21.75" customHeight="1">
      <c r="A83" s="13"/>
      <c r="B83" s="18" t="s">
        <v>115</v>
      </c>
      <c r="C83" s="19">
        <v>190205</v>
      </c>
      <c r="D83" s="20" t="s">
        <v>541</v>
      </c>
      <c r="E83" s="21" t="s">
        <v>31</v>
      </c>
      <c r="F83" s="22">
        <v>41.84</v>
      </c>
      <c r="G83" s="24"/>
    </row>
    <row r="84" spans="1:7" s="2" customFormat="1" ht="48.75" customHeight="1">
      <c r="A84" s="13"/>
      <c r="B84" s="18" t="s">
        <v>115</v>
      </c>
      <c r="C84" s="18">
        <v>200202</v>
      </c>
      <c r="D84" s="86" t="s">
        <v>540</v>
      </c>
      <c r="E84" s="18" t="s">
        <v>39</v>
      </c>
      <c r="F84" s="22">
        <v>167.35</v>
      </c>
      <c r="G84" s="24"/>
    </row>
    <row r="85" spans="1:7" s="2" customFormat="1" ht="48.75" customHeight="1">
      <c r="A85" s="13"/>
      <c r="B85" s="18" t="s">
        <v>128</v>
      </c>
      <c r="C85" s="18">
        <v>12214</v>
      </c>
      <c r="D85" s="86" t="s">
        <v>559</v>
      </c>
      <c r="E85" s="18" t="s">
        <v>524</v>
      </c>
      <c r="F85" s="22">
        <v>2</v>
      </c>
      <c r="G85" s="24"/>
    </row>
    <row r="86" spans="1:7" s="2" customFormat="1" ht="28.5" customHeight="1">
      <c r="A86" s="13"/>
      <c r="B86" s="14"/>
      <c r="C86" s="72"/>
      <c r="D86" s="15" t="s">
        <v>225</v>
      </c>
      <c r="E86" s="72"/>
      <c r="F86" s="87"/>
      <c r="G86" s="24"/>
    </row>
    <row r="87" spans="1:7" s="2" customFormat="1" ht="34.5" customHeight="1">
      <c r="A87" s="13"/>
      <c r="B87" s="18" t="s">
        <v>115</v>
      </c>
      <c r="C87" s="18">
        <v>200326</v>
      </c>
      <c r="D87" s="28" t="s">
        <v>560</v>
      </c>
      <c r="E87" s="21" t="s">
        <v>31</v>
      </c>
      <c r="F87" s="22">
        <v>340.11</v>
      </c>
      <c r="G87" s="24"/>
    </row>
    <row r="88" spans="1:7" s="2" customFormat="1" ht="33.75" customHeight="1">
      <c r="A88" s="13"/>
      <c r="B88" s="18" t="s">
        <v>125</v>
      </c>
      <c r="C88" s="19">
        <v>98510</v>
      </c>
      <c r="D88" s="20" t="s">
        <v>231</v>
      </c>
      <c r="E88" s="18" t="s">
        <v>524</v>
      </c>
      <c r="F88" s="22">
        <v>4</v>
      </c>
      <c r="G88" s="24"/>
    </row>
    <row r="89" spans="1:7" s="2" customFormat="1" ht="30">
      <c r="A89" s="13"/>
      <c r="B89" s="18" t="s">
        <v>125</v>
      </c>
      <c r="C89" s="18">
        <v>98516</v>
      </c>
      <c r="D89" s="28" t="s">
        <v>561</v>
      </c>
      <c r="E89" s="18" t="s">
        <v>524</v>
      </c>
      <c r="F89" s="22">
        <v>2</v>
      </c>
      <c r="G89" s="24"/>
    </row>
    <row r="90" spans="1:7" s="2" customFormat="1" ht="30.75" customHeight="1">
      <c r="A90" s="13"/>
      <c r="B90" s="14"/>
      <c r="C90" s="72"/>
      <c r="D90" s="15" t="s">
        <v>562</v>
      </c>
      <c r="E90" s="72"/>
      <c r="F90" s="87"/>
      <c r="G90" s="24"/>
    </row>
    <row r="91" spans="1:7" s="2" customFormat="1" ht="70.5" customHeight="1">
      <c r="A91" s="13"/>
      <c r="B91" s="18" t="s">
        <v>115</v>
      </c>
      <c r="C91" s="19" t="s">
        <v>243</v>
      </c>
      <c r="D91" s="20" t="s">
        <v>244</v>
      </c>
      <c r="E91" s="19" t="s">
        <v>362</v>
      </c>
      <c r="F91" s="22">
        <v>6.28</v>
      </c>
      <c r="G91" s="24"/>
    </row>
    <row r="92" spans="1:7" s="2" customFormat="1" ht="52.5" customHeight="1">
      <c r="A92" s="13"/>
      <c r="B92" s="18" t="s">
        <v>115</v>
      </c>
      <c r="C92" s="19">
        <v>40231</v>
      </c>
      <c r="D92" s="61" t="s">
        <v>246</v>
      </c>
      <c r="E92" s="21" t="s">
        <v>36</v>
      </c>
      <c r="F92" s="22">
        <v>0.04</v>
      </c>
      <c r="G92" s="24"/>
    </row>
    <row r="93" spans="1:7" s="2" customFormat="1" ht="36.75" customHeight="1">
      <c r="A93" s="13"/>
      <c r="B93" s="18" t="s">
        <v>115</v>
      </c>
      <c r="C93" s="19" t="s">
        <v>248</v>
      </c>
      <c r="D93" s="20" t="s">
        <v>249</v>
      </c>
      <c r="E93" s="19" t="s">
        <v>563</v>
      </c>
      <c r="F93" s="22">
        <v>1.17</v>
      </c>
      <c r="G93" s="24"/>
    </row>
    <row r="94" spans="1:7" s="2" customFormat="1" ht="70.5" customHeight="1">
      <c r="A94" s="13"/>
      <c r="B94" s="18" t="s">
        <v>115</v>
      </c>
      <c r="C94" s="19" t="s">
        <v>251</v>
      </c>
      <c r="D94" s="20" t="s">
        <v>252</v>
      </c>
      <c r="E94" s="19" t="s">
        <v>362</v>
      </c>
      <c r="F94" s="22">
        <v>8.36</v>
      </c>
      <c r="G94" s="24"/>
    </row>
    <row r="95" spans="1:7" s="2" customFormat="1" ht="36" customHeight="1">
      <c r="A95" s="13"/>
      <c r="B95" s="18" t="s">
        <v>115</v>
      </c>
      <c r="C95" s="19" t="s">
        <v>254</v>
      </c>
      <c r="D95" s="20" t="s">
        <v>255</v>
      </c>
      <c r="E95" s="19" t="s">
        <v>256</v>
      </c>
      <c r="F95" s="22">
        <v>6.15</v>
      </c>
      <c r="G95" s="24"/>
    </row>
    <row r="96" spans="1:7" s="2" customFormat="1" ht="36" customHeight="1">
      <c r="A96" s="13"/>
      <c r="B96" s="18" t="s">
        <v>115</v>
      </c>
      <c r="C96" s="19">
        <v>120101</v>
      </c>
      <c r="D96" s="20" t="s">
        <v>262</v>
      </c>
      <c r="E96" s="19" t="s">
        <v>362</v>
      </c>
      <c r="F96" s="22">
        <v>14.08</v>
      </c>
      <c r="G96" s="24"/>
    </row>
    <row r="97" spans="1:7" s="2" customFormat="1" ht="52.5" customHeight="1">
      <c r="A97" s="13"/>
      <c r="B97" s="18" t="s">
        <v>115</v>
      </c>
      <c r="C97" s="19">
        <v>120301</v>
      </c>
      <c r="D97" s="20" t="s">
        <v>554</v>
      </c>
      <c r="E97" s="19" t="s">
        <v>362</v>
      </c>
      <c r="F97" s="22">
        <v>14.08</v>
      </c>
      <c r="G97" s="24"/>
    </row>
    <row r="98" spans="1:7" s="2" customFormat="1" ht="36" customHeight="1">
      <c r="A98" s="13"/>
      <c r="B98" s="18" t="s">
        <v>115</v>
      </c>
      <c r="C98" s="19">
        <v>130103</v>
      </c>
      <c r="D98" s="20" t="s">
        <v>123</v>
      </c>
      <c r="E98" s="21" t="s">
        <v>31</v>
      </c>
      <c r="F98" s="22">
        <v>9.56</v>
      </c>
      <c r="G98" s="24"/>
    </row>
    <row r="99" spans="1:7" s="2" customFormat="1" ht="36.75" customHeight="1">
      <c r="A99" s="13"/>
      <c r="B99" s="18" t="s">
        <v>115</v>
      </c>
      <c r="C99" s="19">
        <v>100203</v>
      </c>
      <c r="D99" s="20" t="s">
        <v>268</v>
      </c>
      <c r="E99" s="19" t="s">
        <v>362</v>
      </c>
      <c r="F99" s="22">
        <v>9.09</v>
      </c>
      <c r="G99" s="24"/>
    </row>
    <row r="100" spans="1:7" s="2" customFormat="1" ht="53.25" customHeight="1">
      <c r="A100" s="13"/>
      <c r="B100" s="18" t="s">
        <v>564</v>
      </c>
      <c r="C100" s="19"/>
      <c r="D100" s="20" t="s">
        <v>286</v>
      </c>
      <c r="E100" s="19" t="s">
        <v>385</v>
      </c>
      <c r="F100" s="22">
        <v>8.58</v>
      </c>
      <c r="G100" s="24"/>
    </row>
    <row r="101" spans="1:7" s="1" customFormat="1" ht="51" customHeight="1">
      <c r="A101" s="13"/>
      <c r="B101" s="18" t="s">
        <v>565</v>
      </c>
      <c r="C101" s="18"/>
      <c r="D101" s="23" t="s">
        <v>289</v>
      </c>
      <c r="E101" s="21" t="s">
        <v>31</v>
      </c>
      <c r="F101" s="22">
        <v>8.32</v>
      </c>
      <c r="G101" s="17"/>
    </row>
    <row r="102" spans="1:7" s="2" customFormat="1" ht="33" customHeight="1">
      <c r="A102" s="13"/>
      <c r="B102" s="18" t="s">
        <v>566</v>
      </c>
      <c r="C102" s="19"/>
      <c r="D102" s="20" t="s">
        <v>439</v>
      </c>
      <c r="E102" s="19" t="s">
        <v>362</v>
      </c>
      <c r="F102" s="22">
        <v>3.69</v>
      </c>
      <c r="G102" s="24"/>
    </row>
    <row r="103" spans="1:7" s="2" customFormat="1" ht="30.75" customHeight="1">
      <c r="A103" s="13"/>
      <c r="B103" s="18" t="s">
        <v>115</v>
      </c>
      <c r="C103" s="19">
        <v>200307</v>
      </c>
      <c r="D103" s="20" t="s">
        <v>294</v>
      </c>
      <c r="E103" s="19" t="s">
        <v>563</v>
      </c>
      <c r="F103" s="22">
        <v>0.9</v>
      </c>
      <c r="G103" s="24"/>
    </row>
    <row r="104" spans="1:7" s="2" customFormat="1" ht="33.75" customHeight="1">
      <c r="A104" s="13"/>
      <c r="B104" s="14"/>
      <c r="C104" s="72"/>
      <c r="D104" s="15" t="s">
        <v>241</v>
      </c>
      <c r="E104" s="72"/>
      <c r="F104" s="87"/>
      <c r="G104" s="24"/>
    </row>
    <row r="105" spans="1:7" s="2" customFormat="1" ht="74.25" customHeight="1">
      <c r="A105" s="13"/>
      <c r="B105" s="18" t="s">
        <v>115</v>
      </c>
      <c r="C105" s="19" t="s">
        <v>243</v>
      </c>
      <c r="D105" s="61" t="s">
        <v>244</v>
      </c>
      <c r="E105" s="21" t="s">
        <v>31</v>
      </c>
      <c r="F105" s="22">
        <v>13.35</v>
      </c>
      <c r="G105" s="24"/>
    </row>
    <row r="106" spans="1:7" s="2" customFormat="1" ht="54.75" customHeight="1">
      <c r="A106" s="13"/>
      <c r="B106" s="18" t="s">
        <v>115</v>
      </c>
      <c r="C106" s="19">
        <v>40231</v>
      </c>
      <c r="D106" s="61" t="s">
        <v>246</v>
      </c>
      <c r="E106" s="21" t="s">
        <v>36</v>
      </c>
      <c r="F106" s="22">
        <v>0.23</v>
      </c>
      <c r="G106" s="24"/>
    </row>
    <row r="107" spans="1:7" s="2" customFormat="1" ht="43.5" customHeight="1">
      <c r="A107" s="13"/>
      <c r="B107" s="18" t="s">
        <v>115</v>
      </c>
      <c r="C107" s="19" t="s">
        <v>248</v>
      </c>
      <c r="D107" s="20" t="s">
        <v>249</v>
      </c>
      <c r="E107" s="21" t="s">
        <v>36</v>
      </c>
      <c r="F107" s="22">
        <v>3.03</v>
      </c>
      <c r="G107" s="24"/>
    </row>
    <row r="108" spans="1:7" s="2" customFormat="1" ht="72" customHeight="1">
      <c r="A108" s="13"/>
      <c r="B108" s="18" t="s">
        <v>115</v>
      </c>
      <c r="C108" s="19" t="s">
        <v>251</v>
      </c>
      <c r="D108" s="20" t="s">
        <v>252</v>
      </c>
      <c r="E108" s="21" t="s">
        <v>31</v>
      </c>
      <c r="F108" s="22">
        <v>22.23</v>
      </c>
      <c r="G108" s="24"/>
    </row>
    <row r="109" spans="1:7" s="2" customFormat="1" ht="44.25" customHeight="1">
      <c r="A109" s="13"/>
      <c r="B109" s="18" t="s">
        <v>115</v>
      </c>
      <c r="C109" s="19" t="s">
        <v>254</v>
      </c>
      <c r="D109" s="20" t="s">
        <v>255</v>
      </c>
      <c r="E109" s="21" t="s">
        <v>256</v>
      </c>
      <c r="F109" s="22">
        <v>79.3</v>
      </c>
      <c r="G109" s="24"/>
    </row>
    <row r="110" spans="1:7" s="2" customFormat="1" ht="37.5" customHeight="1">
      <c r="A110" s="13"/>
      <c r="B110" s="89" t="s">
        <v>115</v>
      </c>
      <c r="C110" s="90">
        <v>40333</v>
      </c>
      <c r="D110" s="91" t="s">
        <v>258</v>
      </c>
      <c r="E110" s="76" t="s">
        <v>256</v>
      </c>
      <c r="F110" s="92">
        <v>9.51</v>
      </c>
      <c r="G110" s="24"/>
    </row>
    <row r="111" spans="1:7" s="2" customFormat="1" ht="39.75" customHeight="1">
      <c r="A111" s="13"/>
      <c r="B111" s="18" t="s">
        <v>115</v>
      </c>
      <c r="C111" s="19">
        <v>120101</v>
      </c>
      <c r="D111" s="20" t="s">
        <v>262</v>
      </c>
      <c r="E111" s="21" t="s">
        <v>31</v>
      </c>
      <c r="F111" s="22">
        <v>35.31</v>
      </c>
      <c r="G111" s="24"/>
    </row>
    <row r="112" spans="1:7" s="2" customFormat="1" ht="42" customHeight="1">
      <c r="A112" s="13"/>
      <c r="B112" s="18" t="s">
        <v>115</v>
      </c>
      <c r="C112" s="19">
        <v>120301</v>
      </c>
      <c r="D112" s="20" t="s">
        <v>264</v>
      </c>
      <c r="E112" s="21" t="s">
        <v>31</v>
      </c>
      <c r="F112" s="22">
        <v>35.31</v>
      </c>
      <c r="G112" s="24"/>
    </row>
    <row r="113" spans="1:7" s="2" customFormat="1" ht="36" customHeight="1">
      <c r="A113" s="13"/>
      <c r="B113" s="18" t="s">
        <v>115</v>
      </c>
      <c r="C113" s="19">
        <v>130103</v>
      </c>
      <c r="D113" s="20" t="s">
        <v>123</v>
      </c>
      <c r="E113" s="19" t="s">
        <v>362</v>
      </c>
      <c r="F113" s="22">
        <v>17.239999999999998</v>
      </c>
      <c r="G113" s="24"/>
    </row>
    <row r="114" spans="1:7" s="2" customFormat="1" ht="63.75" customHeight="1">
      <c r="A114" s="13"/>
      <c r="B114" s="18" t="s">
        <v>115</v>
      </c>
      <c r="C114" s="19">
        <v>130233</v>
      </c>
      <c r="D114" s="20" t="s">
        <v>266</v>
      </c>
      <c r="E114" s="21" t="s">
        <v>31</v>
      </c>
      <c r="F114" s="22">
        <v>57.8</v>
      </c>
      <c r="G114" s="24"/>
    </row>
    <row r="115" spans="1:7" s="2" customFormat="1" ht="30" customHeight="1">
      <c r="A115" s="13"/>
      <c r="B115" s="18" t="s">
        <v>115</v>
      </c>
      <c r="C115" s="19">
        <v>100203</v>
      </c>
      <c r="D115" s="20" t="s">
        <v>268</v>
      </c>
      <c r="E115" s="21" t="s">
        <v>31</v>
      </c>
      <c r="F115" s="22">
        <v>26.97</v>
      </c>
      <c r="G115" s="24"/>
    </row>
    <row r="116" spans="1:7" s="2" customFormat="1" ht="36" customHeight="1">
      <c r="A116" s="13"/>
      <c r="B116" s="18" t="s">
        <v>567</v>
      </c>
      <c r="C116" s="19">
        <v>18</v>
      </c>
      <c r="D116" s="20" t="s">
        <v>439</v>
      </c>
      <c r="E116" s="21" t="s">
        <v>31</v>
      </c>
      <c r="F116" s="22">
        <v>12.95</v>
      </c>
      <c r="G116" s="24"/>
    </row>
    <row r="117" spans="1:7" s="2" customFormat="1" ht="27.75" customHeight="1">
      <c r="A117" s="13"/>
      <c r="B117" s="14"/>
      <c r="C117" s="72"/>
      <c r="D117" s="15" t="s">
        <v>314</v>
      </c>
      <c r="E117" s="72"/>
      <c r="F117" s="87"/>
      <c r="G117" s="24"/>
    </row>
    <row r="118" spans="1:7" s="2" customFormat="1" ht="48.75" customHeight="1">
      <c r="A118" s="13"/>
      <c r="B118" s="18" t="s">
        <v>115</v>
      </c>
      <c r="C118" s="19">
        <v>200576</v>
      </c>
      <c r="D118" s="20" t="s">
        <v>319</v>
      </c>
      <c r="E118" s="18" t="s">
        <v>524</v>
      </c>
      <c r="F118" s="22">
        <v>1</v>
      </c>
      <c r="G118" s="24"/>
    </row>
    <row r="119" spans="1:7">
      <c r="A119" s="93"/>
      <c r="B119" s="94"/>
      <c r="C119" s="94"/>
      <c r="D119" s="94"/>
      <c r="E119" s="94"/>
      <c r="F119" s="95"/>
      <c r="G119" s="96"/>
    </row>
    <row r="120" spans="1:7">
      <c r="A120" s="97"/>
      <c r="B120" s="98"/>
      <c r="C120" s="98"/>
      <c r="D120" s="98"/>
      <c r="E120" s="98"/>
      <c r="F120" s="99"/>
      <c r="G120" s="45"/>
    </row>
  </sheetData>
  <mergeCells count="12">
    <mergeCell ref="B3:F3"/>
    <mergeCell ref="B4:D4"/>
    <mergeCell ref="E4:F4"/>
    <mergeCell ref="B10:F10"/>
    <mergeCell ref="B19:F19"/>
    <mergeCell ref="B68:F68"/>
    <mergeCell ref="B74:F74"/>
    <mergeCell ref="B27:F27"/>
    <mergeCell ref="B41:F41"/>
    <mergeCell ref="B44:F44"/>
    <mergeCell ref="B50:F50"/>
    <mergeCell ref="B53:F53"/>
  </mergeCells>
  <pageMargins left="0.78749999999999998" right="0.78749999999999998" top="0.98402777777777795" bottom="0.98402777777777795" header="0.51041666666666696" footer="0.51041666666666696"/>
  <pageSetup paperSize="9" scale="65" firstPageNumber="0" fitToHeight="0" orientation="portrait" useFirstPageNumber="1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MK623"/>
  <sheetViews>
    <sheetView topLeftCell="A184" zoomScale="90" zoomScaleNormal="90" zoomScaleSheetLayoutView="80" workbookViewId="0">
      <selection activeCell="N193" sqref="N193"/>
    </sheetView>
  </sheetViews>
  <sheetFormatPr defaultColWidth="9.140625" defaultRowHeight="15.75"/>
  <cols>
    <col min="1" max="1" width="2.42578125" style="161" customWidth="1"/>
    <col min="2" max="2" width="39.85546875" style="161" customWidth="1"/>
    <col min="3" max="3" width="9" style="161" customWidth="1"/>
    <col min="4" max="4" width="12.7109375" style="161" customWidth="1"/>
    <col min="5" max="5" width="17" style="161" customWidth="1"/>
    <col min="6" max="7" width="15.7109375" style="161" customWidth="1"/>
    <col min="8" max="8" width="18.42578125" style="161" customWidth="1"/>
    <col min="9" max="9" width="12.5703125" style="161" customWidth="1"/>
    <col min="10" max="10" width="11.7109375" style="161" customWidth="1"/>
    <col min="11" max="11" width="18.42578125" style="162" customWidth="1"/>
    <col min="12" max="12" width="2.42578125" style="161" customWidth="1"/>
    <col min="13" max="13" width="9.5703125" style="161" customWidth="1"/>
    <col min="14" max="1025" width="9.140625" style="161"/>
  </cols>
  <sheetData>
    <row r="1" spans="2:17" ht="15" customHeight="1">
      <c r="B1" s="163"/>
      <c r="C1" s="163"/>
      <c r="D1" s="163"/>
      <c r="E1" s="163"/>
      <c r="F1" s="163"/>
      <c r="G1" s="163"/>
      <c r="H1" s="163"/>
      <c r="I1" s="163"/>
      <c r="J1" s="163"/>
      <c r="K1" s="163"/>
    </row>
    <row r="2" spans="2:17" ht="73.5" customHeight="1">
      <c r="B2" s="1180" t="s">
        <v>347</v>
      </c>
      <c r="C2" s="1180"/>
      <c r="D2" s="1180"/>
      <c r="E2" s="1180"/>
      <c r="F2" s="1180"/>
      <c r="G2" s="1180"/>
      <c r="H2" s="1180"/>
      <c r="I2" s="1180"/>
      <c r="J2" s="1180"/>
      <c r="K2" s="1180"/>
    </row>
    <row r="3" spans="2:17" s="156" customFormat="1" ht="15.75" customHeight="1">
      <c r="B3" s="1166" t="s">
        <v>348</v>
      </c>
      <c r="C3" s="1166"/>
      <c r="D3" s="1166"/>
      <c r="E3" s="1166"/>
      <c r="F3" s="1166"/>
      <c r="G3" s="1166"/>
      <c r="H3" s="1166"/>
      <c r="I3" s="1167"/>
      <c r="J3" s="1167"/>
      <c r="K3" s="1167"/>
      <c r="L3" s="195"/>
    </row>
    <row r="4" spans="2:17" s="156" customFormat="1" ht="15" customHeight="1">
      <c r="B4" s="1121" t="s">
        <v>137</v>
      </c>
      <c r="C4" s="1121"/>
      <c r="D4" s="1121"/>
      <c r="E4" s="1121"/>
      <c r="F4" s="1121"/>
      <c r="G4" s="1121"/>
      <c r="H4" s="1121"/>
      <c r="I4" s="164"/>
      <c r="J4" s="164"/>
      <c r="K4" s="164"/>
      <c r="L4" s="196"/>
    </row>
    <row r="5" spans="2:17" s="156" customFormat="1">
      <c r="B5" s="1121"/>
      <c r="C5" s="1121"/>
      <c r="D5" s="1121"/>
      <c r="E5" s="1121"/>
      <c r="F5" s="1121"/>
      <c r="G5" s="1121"/>
      <c r="H5" s="1121"/>
      <c r="I5" s="164"/>
      <c r="J5" s="164"/>
      <c r="K5" s="164"/>
      <c r="L5" s="196"/>
      <c r="Q5" s="156" t="s">
        <v>349</v>
      </c>
    </row>
    <row r="6" spans="2:17" s="156" customFormat="1" ht="15" customHeight="1">
      <c r="B6" s="1158" t="s">
        <v>350</v>
      </c>
      <c r="C6" s="1158"/>
      <c r="D6" s="1168"/>
      <c r="E6" s="1168"/>
      <c r="F6" s="1168"/>
      <c r="G6" s="1168"/>
      <c r="H6" s="1168"/>
      <c r="I6" s="1168"/>
      <c r="J6" s="1168"/>
      <c r="K6" s="1168"/>
      <c r="L6" s="196"/>
      <c r="Q6" s="156" t="s">
        <v>351</v>
      </c>
    </row>
    <row r="7" spans="2:17" s="156" customFormat="1" ht="15" customHeight="1">
      <c r="B7" s="1158" t="s">
        <v>352</v>
      </c>
      <c r="C7" s="1158"/>
      <c r="D7" s="1158"/>
      <c r="E7" s="164"/>
      <c r="F7" s="164"/>
      <c r="G7" s="164"/>
      <c r="H7" s="164"/>
      <c r="I7" s="164"/>
      <c r="J7" s="164"/>
      <c r="K7" s="164"/>
      <c r="L7" s="196"/>
      <c r="Q7" s="156" t="s">
        <v>353</v>
      </c>
    </row>
    <row r="8" spans="2:17">
      <c r="B8" s="165" t="s">
        <v>354</v>
      </c>
      <c r="C8" s="166"/>
      <c r="D8" s="167"/>
      <c r="E8" s="167"/>
      <c r="F8" s="167"/>
      <c r="G8" s="167"/>
      <c r="H8" s="167"/>
      <c r="I8" s="167"/>
      <c r="J8" s="167"/>
      <c r="K8" s="167"/>
      <c r="L8" s="197"/>
      <c r="Q8" s="161" t="s">
        <v>355</v>
      </c>
    </row>
    <row r="9" spans="2:17">
      <c r="B9" s="168"/>
      <c r="C9" s="167"/>
      <c r="D9" s="167"/>
      <c r="E9" s="167"/>
      <c r="F9" s="167"/>
      <c r="G9" s="167"/>
      <c r="H9" s="167"/>
      <c r="I9" s="167"/>
      <c r="J9" s="167"/>
      <c r="K9" s="167"/>
      <c r="L9" s="197"/>
    </row>
    <row r="10" spans="2:17">
      <c r="B10" s="169" t="s">
        <v>356</v>
      </c>
      <c r="C10" s="1160" t="s">
        <v>357</v>
      </c>
      <c r="D10" s="1160"/>
      <c r="E10" s="170" t="s">
        <v>358</v>
      </c>
      <c r="F10" s="170" t="s">
        <v>359</v>
      </c>
      <c r="G10" s="167"/>
      <c r="H10" s="167"/>
      <c r="I10" s="167"/>
      <c r="J10" s="167"/>
      <c r="K10" s="167"/>
      <c r="L10" s="197"/>
    </row>
    <row r="11" spans="2:17" ht="30">
      <c r="B11" s="171" t="s">
        <v>360</v>
      </c>
      <c r="C11" s="1179" t="s">
        <v>361</v>
      </c>
      <c r="D11" s="1179"/>
      <c r="E11" s="172" t="s">
        <v>362</v>
      </c>
      <c r="F11" s="172">
        <v>86</v>
      </c>
      <c r="G11" s="167"/>
      <c r="H11" s="167"/>
      <c r="I11" s="167"/>
      <c r="J11" s="167"/>
      <c r="K11" s="167"/>
      <c r="L11" s="197"/>
    </row>
    <row r="12" spans="2:17" ht="30">
      <c r="B12" s="171" t="s">
        <v>363</v>
      </c>
      <c r="C12" s="1179" t="s">
        <v>364</v>
      </c>
      <c r="D12" s="1179"/>
      <c r="E12" s="172" t="s">
        <v>362</v>
      </c>
      <c r="F12" s="172">
        <v>88.5</v>
      </c>
      <c r="G12" s="167"/>
      <c r="H12" s="167"/>
      <c r="I12" s="167"/>
      <c r="J12" s="167"/>
      <c r="K12" s="167"/>
      <c r="L12" s="197"/>
      <c r="N12" s="161" t="s">
        <v>365</v>
      </c>
    </row>
    <row r="13" spans="2:17" ht="30">
      <c r="B13" s="171" t="s">
        <v>366</v>
      </c>
      <c r="C13" s="1179" t="s">
        <v>367</v>
      </c>
      <c r="D13" s="1179"/>
      <c r="E13" s="172" t="s">
        <v>362</v>
      </c>
      <c r="F13" s="172">
        <v>91.6</v>
      </c>
      <c r="G13" s="167"/>
      <c r="H13" s="167"/>
      <c r="I13" s="167"/>
      <c r="J13" s="167"/>
      <c r="K13" s="167"/>
      <c r="L13" s="197"/>
    </row>
    <row r="14" spans="2:17">
      <c r="B14" s="1162"/>
      <c r="C14" s="1162"/>
      <c r="D14" s="1162"/>
      <c r="E14" s="1162"/>
      <c r="F14" s="1162"/>
      <c r="G14" s="1162"/>
      <c r="H14" s="1162"/>
      <c r="I14" s="1162"/>
      <c r="J14" s="1162"/>
      <c r="K14" s="1162"/>
      <c r="L14" s="197"/>
    </row>
    <row r="15" spans="2:17" s="156" customFormat="1">
      <c r="B15" s="1163"/>
      <c r="C15" s="1163"/>
      <c r="D15" s="1163"/>
      <c r="E15" s="1163"/>
      <c r="F15" s="1163"/>
      <c r="G15" s="1163"/>
      <c r="H15" s="1163"/>
      <c r="I15" s="1163"/>
      <c r="J15" s="1163"/>
      <c r="K15" s="1163"/>
      <c r="L15" s="196"/>
    </row>
    <row r="16" spans="2:17" s="156" customFormat="1">
      <c r="B16" s="173" t="s">
        <v>368</v>
      </c>
      <c r="C16" s="174" t="s">
        <v>358</v>
      </c>
      <c r="D16" s="174" t="s">
        <v>369</v>
      </c>
      <c r="E16" s="175" t="s">
        <v>370</v>
      </c>
      <c r="F16" s="175" t="s">
        <v>371</v>
      </c>
      <c r="G16" s="175" t="s">
        <v>372</v>
      </c>
      <c r="H16" s="175" t="s">
        <v>373</v>
      </c>
      <c r="I16" s="175" t="s">
        <v>359</v>
      </c>
      <c r="J16" s="175" t="s">
        <v>374</v>
      </c>
      <c r="K16" s="175" t="s">
        <v>375</v>
      </c>
      <c r="L16" s="196"/>
    </row>
    <row r="17" spans="2:12" s="156" customFormat="1" ht="15">
      <c r="B17" s="176" t="s">
        <v>376</v>
      </c>
      <c r="C17" s="177" t="s">
        <v>377</v>
      </c>
      <c r="D17" s="177">
        <v>88256</v>
      </c>
      <c r="E17" s="178">
        <v>0.44</v>
      </c>
      <c r="F17" s="178"/>
      <c r="G17" s="178"/>
      <c r="H17" s="178">
        <v>0</v>
      </c>
      <c r="I17" s="198">
        <v>22.59</v>
      </c>
      <c r="J17" s="178" t="s">
        <v>378</v>
      </c>
      <c r="K17" s="199">
        <f>E17*I17</f>
        <v>9.9396000000000004</v>
      </c>
      <c r="L17" s="196"/>
    </row>
    <row r="18" spans="2:12" s="156" customFormat="1" ht="15">
      <c r="B18" s="176" t="s">
        <v>379</v>
      </c>
      <c r="C18" s="177" t="s">
        <v>377</v>
      </c>
      <c r="D18" s="177">
        <v>88316</v>
      </c>
      <c r="E18" s="178">
        <v>0.2</v>
      </c>
      <c r="F18" s="178"/>
      <c r="G18" s="178"/>
      <c r="H18" s="178">
        <v>0</v>
      </c>
      <c r="I18" s="198">
        <v>15.66</v>
      </c>
      <c r="J18" s="178" t="s">
        <v>378</v>
      </c>
      <c r="K18" s="199">
        <f>E18*I18</f>
        <v>3.1320000000000001</v>
      </c>
      <c r="L18" s="196"/>
    </row>
    <row r="19" spans="2:12" s="156" customFormat="1" ht="15" customHeight="1">
      <c r="B19" s="1156" t="s">
        <v>380</v>
      </c>
      <c r="C19" s="1156"/>
      <c r="D19" s="1156"/>
      <c r="E19" s="1156"/>
      <c r="F19" s="1156"/>
      <c r="G19" s="1156"/>
      <c r="H19" s="1156"/>
      <c r="I19" s="1156"/>
      <c r="J19" s="1156"/>
      <c r="K19" s="200">
        <f>SUM(K17:K18)</f>
        <v>13.0716</v>
      </c>
      <c r="L19" s="196"/>
    </row>
    <row r="20" spans="2:12" s="156" customFormat="1">
      <c r="B20" s="1157"/>
      <c r="C20" s="1157"/>
      <c r="D20" s="1157"/>
      <c r="E20" s="1157"/>
      <c r="F20" s="1157"/>
      <c r="G20" s="1157"/>
      <c r="H20" s="1157"/>
      <c r="I20" s="1157"/>
      <c r="J20" s="1157"/>
      <c r="K20" s="1157"/>
      <c r="L20" s="196"/>
    </row>
    <row r="21" spans="2:12" s="156" customFormat="1">
      <c r="B21" s="173" t="s">
        <v>381</v>
      </c>
      <c r="C21" s="174" t="s">
        <v>358</v>
      </c>
      <c r="D21" s="174" t="s">
        <v>369</v>
      </c>
      <c r="E21" s="175" t="s">
        <v>370</v>
      </c>
      <c r="F21" s="175" t="s">
        <v>371</v>
      </c>
      <c r="G21" s="175" t="s">
        <v>372</v>
      </c>
      <c r="H21" s="175" t="s">
        <v>373</v>
      </c>
      <c r="I21" s="175" t="s">
        <v>359</v>
      </c>
      <c r="J21" s="175" t="s">
        <v>374</v>
      </c>
      <c r="K21" s="175" t="s">
        <v>375</v>
      </c>
      <c r="L21" s="196"/>
    </row>
    <row r="22" spans="2:12" s="156" customFormat="1" ht="15">
      <c r="B22" s="179" t="s">
        <v>382</v>
      </c>
      <c r="C22" s="180" t="s">
        <v>383</v>
      </c>
      <c r="D22" s="180">
        <v>37595</v>
      </c>
      <c r="E22" s="180">
        <v>8.6199999999999992</v>
      </c>
      <c r="F22" s="180"/>
      <c r="G22" s="180"/>
      <c r="H22" s="180"/>
      <c r="I22" s="201">
        <v>1.69</v>
      </c>
      <c r="J22" s="180" t="s">
        <v>378</v>
      </c>
      <c r="K22" s="202">
        <f>E22*I22</f>
        <v>14.567799999999998</v>
      </c>
      <c r="L22" s="196"/>
    </row>
    <row r="23" spans="2:12" s="156" customFormat="1" ht="48.75" customHeight="1">
      <c r="B23" s="179" t="s">
        <v>384</v>
      </c>
      <c r="C23" s="180" t="s">
        <v>385</v>
      </c>
      <c r="D23" s="180" t="s">
        <v>386</v>
      </c>
      <c r="E23" s="180">
        <v>1.02</v>
      </c>
      <c r="F23" s="180"/>
      <c r="G23" s="180"/>
      <c r="H23" s="180"/>
      <c r="I23" s="203">
        <f>SMALL(F11:F13,1)</f>
        <v>86</v>
      </c>
      <c r="J23" s="180" t="s">
        <v>378</v>
      </c>
      <c r="K23" s="202">
        <f>E23*I23</f>
        <v>87.72</v>
      </c>
      <c r="L23" s="196"/>
    </row>
    <row r="24" spans="2:12" s="156" customFormat="1" ht="30">
      <c r="B24" s="179" t="s">
        <v>387</v>
      </c>
      <c r="C24" s="180" t="s">
        <v>383</v>
      </c>
      <c r="D24" s="180">
        <v>34357</v>
      </c>
      <c r="E24" s="180">
        <v>0.14000000000000001</v>
      </c>
      <c r="F24" s="180"/>
      <c r="G24" s="180"/>
      <c r="H24" s="180"/>
      <c r="I24" s="180">
        <v>3.22</v>
      </c>
      <c r="J24" s="180" t="s">
        <v>378</v>
      </c>
      <c r="K24" s="202">
        <f>E24*I24</f>
        <v>0.45080000000000009</v>
      </c>
      <c r="L24" s="196"/>
    </row>
    <row r="25" spans="2:12" s="156" customFormat="1" ht="15" customHeight="1">
      <c r="B25" s="1156" t="s">
        <v>380</v>
      </c>
      <c r="C25" s="1156"/>
      <c r="D25" s="1156"/>
      <c r="E25" s="1156"/>
      <c r="F25" s="1156"/>
      <c r="G25" s="1156"/>
      <c r="H25" s="1156"/>
      <c r="I25" s="1156"/>
      <c r="J25" s="1156"/>
      <c r="K25" s="200">
        <f>SUM(K22:K24)</f>
        <v>102.73860000000001</v>
      </c>
      <c r="L25" s="196"/>
    </row>
    <row r="26" spans="2:12" s="156" customFormat="1">
      <c r="B26" s="1157"/>
      <c r="C26" s="1157"/>
      <c r="D26" s="1157"/>
      <c r="E26" s="1157"/>
      <c r="F26" s="1157"/>
      <c r="G26" s="1157"/>
      <c r="H26" s="1157"/>
      <c r="I26" s="1157"/>
      <c r="J26" s="1157"/>
      <c r="K26" s="1157"/>
      <c r="L26" s="196"/>
    </row>
    <row r="27" spans="2:12" s="156" customFormat="1" ht="15" customHeight="1">
      <c r="B27" s="1158" t="s">
        <v>388</v>
      </c>
      <c r="C27" s="1158"/>
      <c r="D27" s="1158"/>
      <c r="E27" s="1158"/>
      <c r="F27" s="1158"/>
      <c r="G27" s="181"/>
      <c r="H27" s="181"/>
      <c r="I27" s="181"/>
      <c r="J27" s="181"/>
      <c r="K27" s="181"/>
      <c r="L27" s="196"/>
    </row>
    <row r="28" spans="2:12" s="156" customFormat="1" ht="15" customHeight="1">
      <c r="B28" s="1159" t="s">
        <v>389</v>
      </c>
      <c r="C28" s="1159"/>
      <c r="D28" s="1159"/>
      <c r="E28" s="175" t="s">
        <v>390</v>
      </c>
      <c r="F28" s="175" t="s">
        <v>391</v>
      </c>
      <c r="G28" s="181"/>
      <c r="H28" s="181"/>
      <c r="I28" s="181"/>
      <c r="J28" s="181"/>
      <c r="K28" s="181"/>
      <c r="L28" s="196"/>
    </row>
    <row r="29" spans="2:12" s="156" customFormat="1" ht="15" customHeight="1">
      <c r="B29" s="1153" t="s">
        <v>392</v>
      </c>
      <c r="C29" s="1153"/>
      <c r="D29" s="1153"/>
      <c r="E29" s="1130">
        <v>157.27000000000001</v>
      </c>
      <c r="F29" s="182">
        <f>K19</f>
        <v>13.0716</v>
      </c>
      <c r="G29" s="181"/>
      <c r="H29" s="181"/>
      <c r="I29" s="181"/>
      <c r="J29" s="181"/>
      <c r="K29" s="181"/>
      <c r="L29" s="196"/>
    </row>
    <row r="30" spans="2:12" s="156" customFormat="1" ht="15" customHeight="1">
      <c r="B30" s="1153" t="s">
        <v>393</v>
      </c>
      <c r="C30" s="1153"/>
      <c r="D30" s="1153"/>
      <c r="E30" s="1130"/>
      <c r="F30" s="182">
        <f>K25</f>
        <v>102.73860000000001</v>
      </c>
      <c r="G30" s="181"/>
      <c r="H30" s="181"/>
      <c r="I30" s="181"/>
      <c r="J30" s="181"/>
      <c r="K30" s="181"/>
      <c r="L30" s="196"/>
    </row>
    <row r="31" spans="2:12" s="156" customFormat="1" ht="15" customHeight="1">
      <c r="B31" s="1153" t="s">
        <v>394</v>
      </c>
      <c r="C31" s="1153"/>
      <c r="D31" s="1153"/>
      <c r="E31" s="1130"/>
      <c r="F31" s="182">
        <v>0</v>
      </c>
      <c r="G31" s="181"/>
      <c r="H31" s="181"/>
      <c r="I31" s="181"/>
      <c r="J31" s="181"/>
      <c r="K31" s="181"/>
      <c r="L31" s="196"/>
    </row>
    <row r="32" spans="2:12" s="156" customFormat="1" ht="15" customHeight="1">
      <c r="B32" s="1153" t="s">
        <v>395</v>
      </c>
      <c r="C32" s="1153"/>
      <c r="D32" s="1153"/>
      <c r="E32" s="1130"/>
      <c r="F32" s="182">
        <v>1</v>
      </c>
      <c r="G32" s="181"/>
      <c r="H32" s="181"/>
      <c r="I32" s="181"/>
      <c r="J32" s="181"/>
      <c r="K32" s="181"/>
      <c r="L32" s="196"/>
    </row>
    <row r="33" spans="2:14" s="156" customFormat="1" ht="15" customHeight="1">
      <c r="B33" s="1153" t="s">
        <v>396</v>
      </c>
      <c r="C33" s="1153"/>
      <c r="D33" s="1153"/>
      <c r="E33" s="1130"/>
      <c r="F33" s="182">
        <f>F29+F31</f>
        <v>13.0716</v>
      </c>
      <c r="G33" s="181"/>
      <c r="H33" s="181"/>
      <c r="I33" s="181"/>
      <c r="J33" s="181"/>
      <c r="K33" s="181"/>
      <c r="L33" s="196"/>
    </row>
    <row r="34" spans="2:14" s="156" customFormat="1" ht="15" customHeight="1">
      <c r="B34" s="1153" t="s">
        <v>397</v>
      </c>
      <c r="C34" s="1153"/>
      <c r="D34" s="1153"/>
      <c r="E34" s="1130"/>
      <c r="F34" s="182">
        <f>((F29/F32)+(F31/F32))</f>
        <v>13.0716</v>
      </c>
      <c r="G34" s="181"/>
      <c r="H34" s="181"/>
      <c r="I34" s="181"/>
      <c r="J34" s="181"/>
      <c r="K34" s="181"/>
      <c r="L34" s="196"/>
    </row>
    <row r="35" spans="2:14" s="156" customFormat="1" ht="15" customHeight="1">
      <c r="B35" s="1153" t="s">
        <v>398</v>
      </c>
      <c r="C35" s="1153"/>
      <c r="D35" s="1153"/>
      <c r="E35" s="1130"/>
      <c r="F35" s="182">
        <f>F30+F34</f>
        <v>115.81020000000001</v>
      </c>
      <c r="G35" s="181"/>
      <c r="H35" s="181"/>
      <c r="I35" s="181"/>
      <c r="J35" s="181"/>
      <c r="K35" s="181"/>
      <c r="L35" s="196"/>
    </row>
    <row r="36" spans="2:14" s="156" customFormat="1" ht="15" customHeight="1">
      <c r="B36" s="1153" t="s">
        <v>399</v>
      </c>
      <c r="C36" s="1153"/>
      <c r="D36" s="1153"/>
      <c r="E36" s="1130">
        <v>0</v>
      </c>
      <c r="F36" s="182">
        <f>F35*(E36/100)</f>
        <v>0</v>
      </c>
      <c r="G36" s="181"/>
      <c r="H36" s="181"/>
      <c r="I36" s="181"/>
      <c r="J36" s="181"/>
      <c r="K36" s="181"/>
      <c r="L36" s="196"/>
    </row>
    <row r="37" spans="2:14" s="156" customFormat="1" ht="15" customHeight="1">
      <c r="B37" s="1154" t="s">
        <v>400</v>
      </c>
      <c r="C37" s="1154"/>
      <c r="D37" s="1154"/>
      <c r="E37" s="1130"/>
      <c r="F37" s="183">
        <f>F35+F36</f>
        <v>115.81020000000001</v>
      </c>
      <c r="G37" s="181"/>
      <c r="H37" s="181"/>
      <c r="I37" s="181"/>
      <c r="J37" s="181"/>
      <c r="K37" s="181"/>
      <c r="L37" s="196"/>
    </row>
    <row r="38" spans="2:14" ht="30.75" customHeight="1">
      <c r="B38" s="1155"/>
      <c r="C38" s="1155"/>
      <c r="D38" s="1155"/>
      <c r="E38" s="1155"/>
      <c r="F38" s="1155"/>
      <c r="G38" s="1155"/>
      <c r="H38" s="1155"/>
      <c r="I38" s="1155"/>
      <c r="J38" s="1155"/>
      <c r="K38" s="1155"/>
      <c r="L38" s="204"/>
      <c r="M38" s="205"/>
      <c r="N38" s="205"/>
    </row>
    <row r="39" spans="2:14"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205"/>
      <c r="M39" s="205"/>
      <c r="N39" s="205"/>
    </row>
    <row r="40" spans="2:14">
      <c r="B40" s="184"/>
      <c r="C40" s="184"/>
      <c r="D40" s="184"/>
      <c r="E40" s="184"/>
      <c r="F40" s="184"/>
      <c r="G40" s="184"/>
      <c r="H40" s="184"/>
      <c r="I40" s="184"/>
      <c r="J40" s="184"/>
      <c r="K40" s="184"/>
      <c r="L40" s="205"/>
      <c r="M40" s="205"/>
      <c r="N40" s="205"/>
    </row>
    <row r="41" spans="2:14">
      <c r="B41" s="184"/>
      <c r="C41" s="184"/>
      <c r="D41" s="184"/>
      <c r="E41" s="184"/>
      <c r="F41" s="184"/>
      <c r="G41" s="184"/>
      <c r="H41" s="184"/>
      <c r="I41" s="184"/>
      <c r="J41" s="184"/>
      <c r="K41" s="184"/>
      <c r="L41" s="205"/>
      <c r="M41" s="205"/>
      <c r="N41" s="205"/>
    </row>
    <row r="42" spans="2:14" s="157" customFormat="1" ht="15.75" customHeight="1">
      <c r="B42" s="1144" t="s">
        <v>139</v>
      </c>
      <c r="C42" s="1144"/>
      <c r="D42" s="1144"/>
      <c r="E42" s="1144"/>
      <c r="F42" s="1144"/>
      <c r="G42" s="1144"/>
      <c r="H42" s="1144"/>
      <c r="I42" s="1141"/>
      <c r="J42" s="1141"/>
      <c r="K42" s="1141"/>
      <c r="L42" s="206"/>
    </row>
    <row r="43" spans="2:14" s="157" customFormat="1" ht="21.75" customHeight="1">
      <c r="B43" s="1122" t="s">
        <v>140</v>
      </c>
      <c r="C43" s="1122"/>
      <c r="D43" s="1122"/>
      <c r="E43" s="1122"/>
      <c r="F43" s="1122"/>
      <c r="G43" s="1122"/>
      <c r="H43" s="1122"/>
      <c r="I43" s="186"/>
      <c r="J43" s="186"/>
      <c r="K43" s="186"/>
      <c r="L43" s="207"/>
    </row>
    <row r="44" spans="2:14" s="157" customFormat="1" ht="18.75" customHeight="1">
      <c r="B44" s="1122"/>
      <c r="C44" s="1122"/>
      <c r="D44" s="1122"/>
      <c r="E44" s="1122"/>
      <c r="F44" s="1122"/>
      <c r="G44" s="1122"/>
      <c r="H44" s="1122"/>
      <c r="I44" s="186"/>
      <c r="J44" s="186"/>
      <c r="K44" s="186"/>
      <c r="L44" s="207"/>
    </row>
    <row r="45" spans="2:14" s="157" customFormat="1" ht="23.25" customHeight="1">
      <c r="B45" s="1122"/>
      <c r="C45" s="1122"/>
      <c r="D45" s="1122"/>
      <c r="E45" s="1122"/>
      <c r="F45" s="1122"/>
      <c r="G45" s="1122"/>
      <c r="H45" s="1122"/>
      <c r="I45" s="186"/>
      <c r="J45" s="186"/>
      <c r="K45" s="186"/>
      <c r="L45" s="207"/>
    </row>
    <row r="46" spans="2:14" s="157" customFormat="1" ht="15" customHeight="1">
      <c r="B46" s="1135" t="s">
        <v>401</v>
      </c>
      <c r="C46" s="1135"/>
      <c r="D46" s="1142"/>
      <c r="E46" s="1142"/>
      <c r="F46" s="1142"/>
      <c r="G46" s="1142"/>
      <c r="H46" s="1142"/>
      <c r="I46" s="1142"/>
      <c r="J46" s="1142"/>
      <c r="K46" s="1142"/>
      <c r="L46" s="207"/>
    </row>
    <row r="47" spans="2:14" s="157" customFormat="1" ht="15" customHeight="1">
      <c r="B47" s="1135" t="s">
        <v>352</v>
      </c>
      <c r="C47" s="1135"/>
      <c r="D47" s="1135"/>
      <c r="E47" s="186"/>
      <c r="F47" s="186"/>
      <c r="G47" s="186"/>
      <c r="H47" s="186"/>
      <c r="I47" s="186"/>
      <c r="J47" s="186"/>
      <c r="K47" s="186"/>
      <c r="L47" s="207"/>
    </row>
    <row r="48" spans="2:14" s="157" customFormat="1">
      <c r="B48" s="1139"/>
      <c r="C48" s="1139"/>
      <c r="D48" s="1139"/>
      <c r="E48" s="1139"/>
      <c r="F48" s="1139"/>
      <c r="G48" s="1139"/>
      <c r="H48" s="1139"/>
      <c r="I48" s="1139"/>
      <c r="J48" s="1139"/>
      <c r="K48" s="1139"/>
      <c r="L48" s="207"/>
    </row>
    <row r="49" spans="2:12" s="157" customFormat="1">
      <c r="B49" s="187" t="s">
        <v>368</v>
      </c>
      <c r="C49" s="188" t="s">
        <v>358</v>
      </c>
      <c r="D49" s="188" t="s">
        <v>369</v>
      </c>
      <c r="E49" s="189" t="s">
        <v>370</v>
      </c>
      <c r="F49" s="189" t="s">
        <v>371</v>
      </c>
      <c r="G49" s="189" t="s">
        <v>372</v>
      </c>
      <c r="H49" s="189" t="s">
        <v>373</v>
      </c>
      <c r="I49" s="189" t="s">
        <v>359</v>
      </c>
      <c r="J49" s="189" t="s">
        <v>374</v>
      </c>
      <c r="K49" s="189" t="s">
        <v>375</v>
      </c>
      <c r="L49" s="207"/>
    </row>
    <row r="50" spans="2:12" s="157" customFormat="1" ht="15">
      <c r="B50" s="190" t="s">
        <v>402</v>
      </c>
      <c r="C50" s="191" t="s">
        <v>403</v>
      </c>
      <c r="D50" s="191">
        <v>10124</v>
      </c>
      <c r="E50" s="191">
        <v>1.1499999999999999</v>
      </c>
      <c r="F50" s="191">
        <v>1</v>
      </c>
      <c r="G50" s="191">
        <v>7.43</v>
      </c>
      <c r="H50" s="191">
        <v>0</v>
      </c>
      <c r="I50" s="208">
        <v>19.12</v>
      </c>
      <c r="J50" s="191" t="s">
        <v>378</v>
      </c>
      <c r="K50" s="209">
        <f>E50*I50</f>
        <v>21.988</v>
      </c>
      <c r="L50" s="207"/>
    </row>
    <row r="51" spans="2:12" s="157" customFormat="1" ht="15">
      <c r="B51" s="190" t="s">
        <v>404</v>
      </c>
      <c r="C51" s="191" t="s">
        <v>403</v>
      </c>
      <c r="D51" s="191">
        <v>10139</v>
      </c>
      <c r="E51" s="191">
        <v>0.95</v>
      </c>
      <c r="F51" s="191">
        <v>1</v>
      </c>
      <c r="G51" s="191">
        <v>7.43</v>
      </c>
      <c r="H51" s="191">
        <v>0</v>
      </c>
      <c r="I51" s="208">
        <v>19.12</v>
      </c>
      <c r="J51" s="191" t="s">
        <v>378</v>
      </c>
      <c r="K51" s="209">
        <f>E51*I51</f>
        <v>18.164000000000001</v>
      </c>
      <c r="L51" s="207"/>
    </row>
    <row r="52" spans="2:12" s="157" customFormat="1" ht="15">
      <c r="B52" s="190" t="s">
        <v>379</v>
      </c>
      <c r="C52" s="191" t="s">
        <v>403</v>
      </c>
      <c r="D52" s="191">
        <v>10146</v>
      </c>
      <c r="E52" s="191">
        <v>1.9</v>
      </c>
      <c r="F52" s="191">
        <v>1</v>
      </c>
      <c r="G52" s="191">
        <v>5.46</v>
      </c>
      <c r="H52" s="191">
        <v>0</v>
      </c>
      <c r="I52" s="208">
        <v>14.05</v>
      </c>
      <c r="J52" s="191" t="s">
        <v>378</v>
      </c>
      <c r="K52" s="209">
        <f>E52*I52</f>
        <v>26.695</v>
      </c>
      <c r="L52" s="207"/>
    </row>
    <row r="53" spans="2:12" s="157" customFormat="1" ht="15" customHeight="1">
      <c r="B53" s="1133" t="s">
        <v>380</v>
      </c>
      <c r="C53" s="1133"/>
      <c r="D53" s="1133"/>
      <c r="E53" s="1133"/>
      <c r="F53" s="1133"/>
      <c r="G53" s="1133"/>
      <c r="H53" s="1133"/>
      <c r="I53" s="1133"/>
      <c r="J53" s="1133"/>
      <c r="K53" s="210">
        <f>SUM(K50:K52)</f>
        <v>66.847000000000008</v>
      </c>
      <c r="L53" s="207"/>
    </row>
    <row r="54" spans="2:12" s="157" customFormat="1">
      <c r="B54" s="1134"/>
      <c r="C54" s="1134"/>
      <c r="D54" s="1134"/>
      <c r="E54" s="1134"/>
      <c r="F54" s="1134"/>
      <c r="G54" s="1134"/>
      <c r="H54" s="1134"/>
      <c r="I54" s="1134"/>
      <c r="J54" s="1134"/>
      <c r="K54" s="1134"/>
      <c r="L54" s="207"/>
    </row>
    <row r="55" spans="2:12" s="157" customFormat="1">
      <c r="B55" s="187" t="s">
        <v>381</v>
      </c>
      <c r="C55" s="188" t="s">
        <v>358</v>
      </c>
      <c r="D55" s="188" t="s">
        <v>369</v>
      </c>
      <c r="E55" s="189" t="s">
        <v>370</v>
      </c>
      <c r="F55" s="189" t="s">
        <v>371</v>
      </c>
      <c r="G55" s="189" t="s">
        <v>372</v>
      </c>
      <c r="H55" s="189" t="s">
        <v>373</v>
      </c>
      <c r="I55" s="189" t="s">
        <v>359</v>
      </c>
      <c r="J55" s="189" t="s">
        <v>374</v>
      </c>
      <c r="K55" s="189" t="s">
        <v>375</v>
      </c>
      <c r="L55" s="207"/>
    </row>
    <row r="56" spans="2:12" s="157" customFormat="1" ht="30">
      <c r="B56" s="192" t="s">
        <v>405</v>
      </c>
      <c r="C56" s="193" t="s">
        <v>383</v>
      </c>
      <c r="D56" s="193">
        <v>35504</v>
      </c>
      <c r="E56" s="193">
        <v>16</v>
      </c>
      <c r="F56" s="193"/>
      <c r="G56" s="193"/>
      <c r="H56" s="193">
        <v>0</v>
      </c>
      <c r="I56" s="211">
        <v>0.93</v>
      </c>
      <c r="J56" s="212" t="s">
        <v>378</v>
      </c>
      <c r="K56" s="213">
        <f t="shared" ref="K56:K62" si="0">E56*I56</f>
        <v>14.88</v>
      </c>
      <c r="L56" s="207"/>
    </row>
    <row r="57" spans="2:12" s="157" customFormat="1" ht="15">
      <c r="B57" s="192" t="s">
        <v>406</v>
      </c>
      <c r="C57" s="193" t="s">
        <v>407</v>
      </c>
      <c r="D57" s="193">
        <v>20503</v>
      </c>
      <c r="E57" s="193">
        <v>3.9E-2</v>
      </c>
      <c r="F57" s="193"/>
      <c r="G57" s="193"/>
      <c r="H57" s="193">
        <v>0</v>
      </c>
      <c r="I57" s="211">
        <v>74.67</v>
      </c>
      <c r="J57" s="212" t="s">
        <v>378</v>
      </c>
      <c r="K57" s="213">
        <f t="shared" si="0"/>
        <v>2.9121299999999999</v>
      </c>
      <c r="L57" s="207"/>
    </row>
    <row r="58" spans="2:12" s="157" customFormat="1" ht="15">
      <c r="B58" s="192" t="s">
        <v>408</v>
      </c>
      <c r="C58" s="193" t="s">
        <v>383</v>
      </c>
      <c r="D58" s="193">
        <v>20508</v>
      </c>
      <c r="E58" s="193">
        <v>25.78</v>
      </c>
      <c r="F58" s="193"/>
      <c r="G58" s="193"/>
      <c r="H58" s="193">
        <v>0</v>
      </c>
      <c r="I58" s="211">
        <v>0.45</v>
      </c>
      <c r="J58" s="212" t="s">
        <v>378</v>
      </c>
      <c r="K58" s="213">
        <f t="shared" si="0"/>
        <v>11.601000000000001</v>
      </c>
      <c r="L58" s="207"/>
    </row>
    <row r="59" spans="2:12" s="157" customFormat="1" ht="15">
      <c r="B59" s="194" t="s">
        <v>409</v>
      </c>
      <c r="C59" s="193" t="s">
        <v>410</v>
      </c>
      <c r="D59" s="193">
        <v>35114</v>
      </c>
      <c r="E59" s="193">
        <v>2</v>
      </c>
      <c r="F59" s="193"/>
      <c r="G59" s="193"/>
      <c r="H59" s="193">
        <v>0</v>
      </c>
      <c r="I59" s="211">
        <v>0.96</v>
      </c>
      <c r="J59" s="212" t="s">
        <v>378</v>
      </c>
      <c r="K59" s="213">
        <f t="shared" si="0"/>
        <v>1.92</v>
      </c>
      <c r="L59" s="207"/>
    </row>
    <row r="60" spans="2:12" s="157" customFormat="1" ht="45">
      <c r="B60" s="192" t="s">
        <v>411</v>
      </c>
      <c r="C60" s="193" t="s">
        <v>377</v>
      </c>
      <c r="D60" s="193">
        <v>950101</v>
      </c>
      <c r="E60" s="193">
        <v>1.1499999999999999</v>
      </c>
      <c r="F60" s="193"/>
      <c r="G60" s="193"/>
      <c r="H60" s="193">
        <v>0</v>
      </c>
      <c r="I60" s="211">
        <v>2.85</v>
      </c>
      <c r="J60" s="212" t="s">
        <v>378</v>
      </c>
      <c r="K60" s="213">
        <f t="shared" si="0"/>
        <v>3.2774999999999999</v>
      </c>
      <c r="L60" s="207"/>
    </row>
    <row r="61" spans="2:12" s="157" customFormat="1" ht="30">
      <c r="B61" s="192" t="s">
        <v>412</v>
      </c>
      <c r="C61" s="193" t="s">
        <v>44</v>
      </c>
      <c r="D61" s="193">
        <v>78735</v>
      </c>
      <c r="E61" s="193">
        <v>0.18</v>
      </c>
      <c r="F61" s="193"/>
      <c r="G61" s="193"/>
      <c r="H61" s="193">
        <v>0</v>
      </c>
      <c r="I61" s="211">
        <v>28.69</v>
      </c>
      <c r="J61" s="212" t="s">
        <v>378</v>
      </c>
      <c r="K61" s="213">
        <f t="shared" si="0"/>
        <v>5.1642000000000001</v>
      </c>
      <c r="L61" s="207"/>
    </row>
    <row r="62" spans="2:12" s="157" customFormat="1" ht="30">
      <c r="B62" s="192" t="s">
        <v>413</v>
      </c>
      <c r="C62" s="193" t="s">
        <v>256</v>
      </c>
      <c r="D62" s="193">
        <v>34544</v>
      </c>
      <c r="E62" s="193">
        <v>0.1</v>
      </c>
      <c r="F62" s="193"/>
      <c r="G62" s="193"/>
      <c r="H62" s="193"/>
      <c r="I62" s="211">
        <v>27.27</v>
      </c>
      <c r="J62" s="212" t="s">
        <v>378</v>
      </c>
      <c r="K62" s="213">
        <f t="shared" si="0"/>
        <v>2.7270000000000003</v>
      </c>
      <c r="L62" s="207"/>
    </row>
    <row r="63" spans="2:12" s="157" customFormat="1" ht="15" customHeight="1">
      <c r="B63" s="1133" t="s">
        <v>380</v>
      </c>
      <c r="C63" s="1133"/>
      <c r="D63" s="1133"/>
      <c r="E63" s="1133"/>
      <c r="F63" s="1133"/>
      <c r="G63" s="1133"/>
      <c r="H63" s="1133"/>
      <c r="I63" s="1133"/>
      <c r="J63" s="1133"/>
      <c r="K63" s="210">
        <f>SUM(K56:K62)</f>
        <v>42.481830000000002</v>
      </c>
      <c r="L63" s="207"/>
    </row>
    <row r="64" spans="2:12" s="157" customFormat="1">
      <c r="B64" s="1134"/>
      <c r="C64" s="1134"/>
      <c r="D64" s="1134"/>
      <c r="E64" s="1134"/>
      <c r="F64" s="1134"/>
      <c r="G64" s="1134"/>
      <c r="H64" s="1134"/>
      <c r="I64" s="1134"/>
      <c r="J64" s="1134"/>
      <c r="K64" s="1134"/>
      <c r="L64" s="207"/>
    </row>
    <row r="65" spans="2:12" s="157" customFormat="1" ht="15" customHeight="1">
      <c r="B65" s="1135" t="s">
        <v>388</v>
      </c>
      <c r="C65" s="1135"/>
      <c r="D65" s="1135"/>
      <c r="E65" s="1135"/>
      <c r="F65" s="1135"/>
      <c r="G65" s="214"/>
      <c r="H65" s="214"/>
      <c r="I65" s="214"/>
      <c r="J65" s="214"/>
      <c r="K65" s="214"/>
      <c r="L65" s="207"/>
    </row>
    <row r="66" spans="2:12" s="157" customFormat="1" ht="15" customHeight="1">
      <c r="B66" s="1136" t="s">
        <v>389</v>
      </c>
      <c r="C66" s="1136"/>
      <c r="D66" s="1136"/>
      <c r="E66" s="189" t="s">
        <v>390</v>
      </c>
      <c r="F66" s="189" t="s">
        <v>391</v>
      </c>
      <c r="G66" s="214"/>
      <c r="H66" s="214"/>
      <c r="I66" s="214"/>
      <c r="J66" s="214"/>
      <c r="K66" s="214"/>
      <c r="L66" s="207"/>
    </row>
    <row r="67" spans="2:12" s="157" customFormat="1" ht="15" customHeight="1">
      <c r="B67" s="1124" t="s">
        <v>392</v>
      </c>
      <c r="C67" s="1124"/>
      <c r="D67" s="1124"/>
      <c r="E67" s="1120">
        <v>157.27000000000001</v>
      </c>
      <c r="F67" s="216">
        <f>K53</f>
        <v>66.847000000000008</v>
      </c>
      <c r="G67" s="214"/>
      <c r="H67" s="214"/>
      <c r="I67" s="214"/>
      <c r="J67" s="214"/>
      <c r="K67" s="214"/>
      <c r="L67" s="207"/>
    </row>
    <row r="68" spans="2:12" s="157" customFormat="1" ht="15" customHeight="1">
      <c r="B68" s="1124" t="s">
        <v>393</v>
      </c>
      <c r="C68" s="1124"/>
      <c r="D68" s="1124"/>
      <c r="E68" s="1120"/>
      <c r="F68" s="216">
        <f>K63</f>
        <v>42.481830000000002</v>
      </c>
      <c r="G68" s="214"/>
      <c r="H68" s="214"/>
      <c r="I68" s="214"/>
      <c r="J68" s="214"/>
      <c r="K68" s="214"/>
      <c r="L68" s="207"/>
    </row>
    <row r="69" spans="2:12" s="157" customFormat="1" ht="15" customHeight="1">
      <c r="B69" s="1124" t="s">
        <v>394</v>
      </c>
      <c r="C69" s="1124"/>
      <c r="D69" s="1124"/>
      <c r="E69" s="1120"/>
      <c r="F69" s="216">
        <v>0</v>
      </c>
      <c r="G69" s="214"/>
      <c r="H69" s="214"/>
      <c r="I69" s="214"/>
      <c r="J69" s="214"/>
      <c r="K69" s="214"/>
      <c r="L69" s="207"/>
    </row>
    <row r="70" spans="2:12" s="157" customFormat="1" ht="15" customHeight="1">
      <c r="B70" s="1124" t="s">
        <v>395</v>
      </c>
      <c r="C70" s="1124"/>
      <c r="D70" s="1124"/>
      <c r="E70" s="1120"/>
      <c r="F70" s="216">
        <v>1</v>
      </c>
      <c r="G70" s="214"/>
      <c r="H70" s="214"/>
      <c r="I70" s="214"/>
      <c r="J70" s="214"/>
      <c r="K70" s="214"/>
      <c r="L70" s="207"/>
    </row>
    <row r="71" spans="2:12" s="157" customFormat="1" ht="15" customHeight="1">
      <c r="B71" s="1124" t="s">
        <v>396</v>
      </c>
      <c r="C71" s="1124"/>
      <c r="D71" s="1124"/>
      <c r="E71" s="1120"/>
      <c r="F71" s="216">
        <f>F67+F69</f>
        <v>66.847000000000008</v>
      </c>
      <c r="G71" s="214"/>
      <c r="H71" s="214"/>
      <c r="I71" s="214"/>
      <c r="J71" s="214"/>
      <c r="K71" s="214"/>
      <c r="L71" s="207"/>
    </row>
    <row r="72" spans="2:12" s="157" customFormat="1" ht="15" customHeight="1">
      <c r="B72" s="1124" t="s">
        <v>397</v>
      </c>
      <c r="C72" s="1124"/>
      <c r="D72" s="1124"/>
      <c r="E72" s="1120"/>
      <c r="F72" s="216">
        <f>((F67/F70)+(F69/F70))</f>
        <v>66.847000000000008</v>
      </c>
      <c r="G72" s="214"/>
      <c r="H72" s="214"/>
      <c r="I72" s="214"/>
      <c r="J72" s="214"/>
      <c r="K72" s="214"/>
      <c r="L72" s="207"/>
    </row>
    <row r="73" spans="2:12" s="157" customFormat="1" ht="15" customHeight="1">
      <c r="B73" s="1124" t="s">
        <v>398</v>
      </c>
      <c r="C73" s="1124"/>
      <c r="D73" s="1124"/>
      <c r="E73" s="1120"/>
      <c r="F73" s="216">
        <f>F68+F72</f>
        <v>109.32883000000001</v>
      </c>
      <c r="G73" s="214"/>
      <c r="H73" s="214"/>
      <c r="I73" s="214"/>
      <c r="J73" s="214"/>
      <c r="K73" s="214"/>
      <c r="L73" s="207"/>
    </row>
    <row r="74" spans="2:12" s="157" customFormat="1" ht="15" customHeight="1">
      <c r="B74" s="1124" t="s">
        <v>399</v>
      </c>
      <c r="C74" s="1124"/>
      <c r="D74" s="1124"/>
      <c r="E74" s="1120">
        <v>0</v>
      </c>
      <c r="F74" s="216">
        <f>F73*(E74/100)</f>
        <v>0</v>
      </c>
      <c r="G74" s="214"/>
      <c r="H74" s="214"/>
      <c r="I74" s="214"/>
      <c r="J74" s="214"/>
      <c r="K74" s="214"/>
      <c r="L74" s="207"/>
    </row>
    <row r="75" spans="2:12" s="157" customFormat="1" ht="15" customHeight="1">
      <c r="B75" s="1125" t="s">
        <v>400</v>
      </c>
      <c r="C75" s="1125"/>
      <c r="D75" s="1125"/>
      <c r="E75" s="1120"/>
      <c r="F75" s="217">
        <f>F73+F74</f>
        <v>109.32883000000001</v>
      </c>
      <c r="G75" s="214"/>
      <c r="H75" s="214"/>
      <c r="I75" s="214"/>
      <c r="J75" s="214"/>
      <c r="K75" s="214"/>
      <c r="L75" s="207"/>
    </row>
    <row r="76" spans="2:12" s="157" customFormat="1">
      <c r="B76" s="218"/>
      <c r="C76" s="219"/>
      <c r="D76" s="219"/>
      <c r="E76" s="220"/>
      <c r="F76" s="221"/>
      <c r="G76" s="222"/>
      <c r="H76" s="222"/>
      <c r="I76" s="222"/>
      <c r="J76" s="222"/>
      <c r="K76" s="222"/>
      <c r="L76" s="225"/>
    </row>
    <row r="77" spans="2:12" s="157" customFormat="1">
      <c r="B77" s="186"/>
      <c r="C77" s="186"/>
      <c r="D77" s="186"/>
      <c r="E77" s="223"/>
      <c r="F77" s="224"/>
      <c r="G77" s="214"/>
      <c r="H77" s="214"/>
      <c r="I77" s="214"/>
      <c r="J77" s="214"/>
      <c r="K77" s="214"/>
      <c r="L77" s="226"/>
    </row>
    <row r="78" spans="2:12" s="157" customFormat="1">
      <c r="B78" s="186"/>
      <c r="C78" s="186"/>
      <c r="D78" s="186"/>
      <c r="E78" s="223"/>
      <c r="F78" s="224"/>
      <c r="G78" s="214"/>
      <c r="H78" s="214"/>
      <c r="I78" s="214"/>
      <c r="J78" s="214"/>
      <c r="K78" s="214"/>
      <c r="L78" s="226"/>
    </row>
    <row r="79" spans="2:12" s="157" customFormat="1" ht="15.75" customHeight="1">
      <c r="B79" s="1144" t="s">
        <v>142</v>
      </c>
      <c r="C79" s="1144"/>
      <c r="D79" s="1144"/>
      <c r="E79" s="1144"/>
      <c r="F79" s="1144"/>
      <c r="G79" s="1144"/>
      <c r="H79" s="1144"/>
      <c r="I79" s="1141"/>
      <c r="J79" s="1141"/>
      <c r="K79" s="1141"/>
      <c r="L79" s="206"/>
    </row>
    <row r="80" spans="2:12" s="157" customFormat="1" ht="15.75" customHeight="1">
      <c r="B80" s="1122" t="s">
        <v>414</v>
      </c>
      <c r="C80" s="1122"/>
      <c r="D80" s="1122"/>
      <c r="E80" s="1122"/>
      <c r="F80" s="1122"/>
      <c r="G80" s="1122"/>
      <c r="H80" s="1122"/>
      <c r="I80" s="186"/>
      <c r="J80" s="186"/>
      <c r="K80" s="186"/>
      <c r="L80" s="207"/>
    </row>
    <row r="81" spans="2:12" s="157" customFormat="1" ht="15.75" customHeight="1">
      <c r="B81" s="1122"/>
      <c r="C81" s="1122"/>
      <c r="D81" s="1122"/>
      <c r="E81" s="1122"/>
      <c r="F81" s="1122"/>
      <c r="G81" s="1122"/>
      <c r="H81" s="1122"/>
      <c r="I81" s="186"/>
      <c r="J81" s="186"/>
      <c r="K81" s="186"/>
      <c r="L81" s="207"/>
    </row>
    <row r="82" spans="2:12" s="157" customFormat="1" ht="15.75" customHeight="1">
      <c r="B82" s="1122"/>
      <c r="C82" s="1122"/>
      <c r="D82" s="1122"/>
      <c r="E82" s="1122"/>
      <c r="F82" s="1122"/>
      <c r="G82" s="1122"/>
      <c r="H82" s="1122"/>
      <c r="I82" s="186"/>
      <c r="J82" s="186"/>
      <c r="K82" s="186"/>
      <c r="L82" s="207"/>
    </row>
    <row r="83" spans="2:12" s="157" customFormat="1" ht="15" customHeight="1">
      <c r="B83" s="1135" t="s">
        <v>401</v>
      </c>
      <c r="C83" s="1135"/>
      <c r="D83" s="1142"/>
      <c r="E83" s="1142"/>
      <c r="F83" s="1142"/>
      <c r="G83" s="1142"/>
      <c r="H83" s="1142"/>
      <c r="I83" s="1142"/>
      <c r="J83" s="1142"/>
      <c r="K83" s="1142"/>
      <c r="L83" s="207"/>
    </row>
    <row r="84" spans="2:12" s="157" customFormat="1" ht="15" customHeight="1">
      <c r="B84" s="1135" t="s">
        <v>352</v>
      </c>
      <c r="C84" s="1135"/>
      <c r="D84" s="1135"/>
      <c r="E84" s="186"/>
      <c r="F84" s="186"/>
      <c r="G84" s="186"/>
      <c r="H84" s="186"/>
      <c r="I84" s="186"/>
      <c r="J84" s="186"/>
      <c r="K84" s="186"/>
      <c r="L84" s="207"/>
    </row>
    <row r="85" spans="2:12" s="157" customFormat="1">
      <c r="B85" s="1139"/>
      <c r="C85" s="1139"/>
      <c r="D85" s="1139"/>
      <c r="E85" s="1139"/>
      <c r="F85" s="1139"/>
      <c r="G85" s="1139"/>
      <c r="H85" s="1139"/>
      <c r="I85" s="1139"/>
      <c r="J85" s="1139"/>
      <c r="K85" s="1139"/>
      <c r="L85" s="207"/>
    </row>
    <row r="86" spans="2:12" s="157" customFormat="1">
      <c r="B86" s="187" t="s">
        <v>368</v>
      </c>
      <c r="C86" s="188" t="s">
        <v>358</v>
      </c>
      <c r="D86" s="188" t="s">
        <v>369</v>
      </c>
      <c r="E86" s="189" t="s">
        <v>370</v>
      </c>
      <c r="F86" s="189" t="s">
        <v>371</v>
      </c>
      <c r="G86" s="189" t="s">
        <v>372</v>
      </c>
      <c r="H86" s="189" t="s">
        <v>373</v>
      </c>
      <c r="I86" s="189" t="s">
        <v>359</v>
      </c>
      <c r="J86" s="189" t="s">
        <v>374</v>
      </c>
      <c r="K86" s="189" t="s">
        <v>375</v>
      </c>
      <c r="L86" s="207"/>
    </row>
    <row r="87" spans="2:12" s="157" customFormat="1" ht="15">
      <c r="B87" s="190" t="s">
        <v>402</v>
      </c>
      <c r="C87" s="191" t="s">
        <v>403</v>
      </c>
      <c r="D87" s="191">
        <v>10124</v>
      </c>
      <c r="E87" s="191">
        <v>1.1499999999999999</v>
      </c>
      <c r="F87" s="191">
        <v>1</v>
      </c>
      <c r="G87" s="191">
        <v>7.43</v>
      </c>
      <c r="H87" s="191">
        <v>0</v>
      </c>
      <c r="I87" s="208">
        <v>19.12</v>
      </c>
      <c r="J87" s="191" t="s">
        <v>378</v>
      </c>
      <c r="K87" s="209">
        <f>E87*I87</f>
        <v>21.988</v>
      </c>
      <c r="L87" s="207"/>
    </row>
    <row r="88" spans="2:12" s="157" customFormat="1" ht="15">
      <c r="B88" s="190" t="s">
        <v>404</v>
      </c>
      <c r="C88" s="191" t="s">
        <v>403</v>
      </c>
      <c r="D88" s="191">
        <v>10139</v>
      </c>
      <c r="E88" s="191">
        <v>0.95</v>
      </c>
      <c r="F88" s="191">
        <v>1</v>
      </c>
      <c r="G88" s="191">
        <v>7.43</v>
      </c>
      <c r="H88" s="191">
        <v>0</v>
      </c>
      <c r="I88" s="208">
        <v>19.12</v>
      </c>
      <c r="J88" s="191" t="s">
        <v>378</v>
      </c>
      <c r="K88" s="209">
        <f>E88*I88</f>
        <v>18.164000000000001</v>
      </c>
      <c r="L88" s="207"/>
    </row>
    <row r="89" spans="2:12" s="157" customFormat="1" ht="15">
      <c r="B89" s="190" t="s">
        <v>379</v>
      </c>
      <c r="C89" s="191" t="s">
        <v>403</v>
      </c>
      <c r="D89" s="191">
        <v>10146</v>
      </c>
      <c r="E89" s="191">
        <v>1.9</v>
      </c>
      <c r="F89" s="191">
        <v>1</v>
      </c>
      <c r="G89" s="191">
        <v>5.46</v>
      </c>
      <c r="H89" s="191">
        <v>0</v>
      </c>
      <c r="I89" s="208">
        <v>14.05</v>
      </c>
      <c r="J89" s="191" t="s">
        <v>378</v>
      </c>
      <c r="K89" s="209">
        <f>E89*I89</f>
        <v>26.695</v>
      </c>
      <c r="L89" s="207"/>
    </row>
    <row r="90" spans="2:12" s="157" customFormat="1" ht="15" customHeight="1">
      <c r="B90" s="1133" t="s">
        <v>380</v>
      </c>
      <c r="C90" s="1133"/>
      <c r="D90" s="1133"/>
      <c r="E90" s="1133"/>
      <c r="F90" s="1133"/>
      <c r="G90" s="1133"/>
      <c r="H90" s="1133"/>
      <c r="I90" s="1133"/>
      <c r="J90" s="1133"/>
      <c r="K90" s="210">
        <f>SUM(K87:K89)</f>
        <v>66.847000000000008</v>
      </c>
      <c r="L90" s="207"/>
    </row>
    <row r="91" spans="2:12" s="157" customFormat="1">
      <c r="B91" s="1134"/>
      <c r="C91" s="1134"/>
      <c r="D91" s="1134"/>
      <c r="E91" s="1134"/>
      <c r="F91" s="1134"/>
      <c r="G91" s="1134"/>
      <c r="H91" s="1134"/>
      <c r="I91" s="1134"/>
      <c r="J91" s="1134"/>
      <c r="K91" s="1134"/>
      <c r="L91" s="207"/>
    </row>
    <row r="92" spans="2:12" s="157" customFormat="1">
      <c r="B92" s="187" t="s">
        <v>381</v>
      </c>
      <c r="C92" s="188" t="s">
        <v>358</v>
      </c>
      <c r="D92" s="188" t="s">
        <v>369</v>
      </c>
      <c r="E92" s="189" t="s">
        <v>370</v>
      </c>
      <c r="F92" s="189" t="s">
        <v>371</v>
      </c>
      <c r="G92" s="189" t="s">
        <v>372</v>
      </c>
      <c r="H92" s="189" t="s">
        <v>373</v>
      </c>
      <c r="I92" s="189" t="s">
        <v>359</v>
      </c>
      <c r="J92" s="189" t="s">
        <v>374</v>
      </c>
      <c r="K92" s="189" t="s">
        <v>375</v>
      </c>
      <c r="L92" s="207"/>
    </row>
    <row r="93" spans="2:12" s="157" customFormat="1" ht="30">
      <c r="B93" s="192" t="s">
        <v>405</v>
      </c>
      <c r="C93" s="193" t="s">
        <v>383</v>
      </c>
      <c r="D93" s="193">
        <v>35504</v>
      </c>
      <c r="E93" s="193">
        <v>16</v>
      </c>
      <c r="F93" s="193"/>
      <c r="G93" s="193"/>
      <c r="H93" s="193">
        <v>0</v>
      </c>
      <c r="I93" s="211">
        <v>0.93</v>
      </c>
      <c r="J93" s="212" t="s">
        <v>378</v>
      </c>
      <c r="K93" s="213">
        <f t="shared" ref="K93:K99" si="1">E93*I93</f>
        <v>14.88</v>
      </c>
      <c r="L93" s="207"/>
    </row>
    <row r="94" spans="2:12" s="157" customFormat="1" ht="15">
      <c r="B94" s="192" t="s">
        <v>406</v>
      </c>
      <c r="C94" s="193" t="s">
        <v>407</v>
      </c>
      <c r="D94" s="193">
        <v>20503</v>
      </c>
      <c r="E94" s="193">
        <v>3.9E-2</v>
      </c>
      <c r="F94" s="193"/>
      <c r="G94" s="193"/>
      <c r="H94" s="193">
        <v>0</v>
      </c>
      <c r="I94" s="211">
        <v>74.67</v>
      </c>
      <c r="J94" s="212" t="s">
        <v>378</v>
      </c>
      <c r="K94" s="213">
        <f t="shared" si="1"/>
        <v>2.9121299999999999</v>
      </c>
      <c r="L94" s="207"/>
    </row>
    <row r="95" spans="2:12" s="157" customFormat="1" ht="15">
      <c r="B95" s="192" t="s">
        <v>408</v>
      </c>
      <c r="C95" s="193" t="s">
        <v>383</v>
      </c>
      <c r="D95" s="193">
        <v>20508</v>
      </c>
      <c r="E95" s="193">
        <v>25.78</v>
      </c>
      <c r="F95" s="193"/>
      <c r="G95" s="193"/>
      <c r="H95" s="193">
        <v>0</v>
      </c>
      <c r="I95" s="211">
        <v>0.45</v>
      </c>
      <c r="J95" s="212" t="s">
        <v>378</v>
      </c>
      <c r="K95" s="213">
        <f t="shared" si="1"/>
        <v>11.601000000000001</v>
      </c>
      <c r="L95" s="207"/>
    </row>
    <row r="96" spans="2:12" s="157" customFormat="1" ht="15">
      <c r="B96" s="194" t="s">
        <v>409</v>
      </c>
      <c r="C96" s="193" t="s">
        <v>410</v>
      </c>
      <c r="D96" s="193">
        <v>35114</v>
      </c>
      <c r="E96" s="193">
        <v>2</v>
      </c>
      <c r="F96" s="193"/>
      <c r="G96" s="193"/>
      <c r="H96" s="193">
        <v>0</v>
      </c>
      <c r="I96" s="211">
        <v>0.96</v>
      </c>
      <c r="J96" s="212" t="s">
        <v>378</v>
      </c>
      <c r="K96" s="213">
        <f t="shared" si="1"/>
        <v>1.92</v>
      </c>
      <c r="L96" s="207"/>
    </row>
    <row r="97" spans="2:12" s="157" customFormat="1" ht="45">
      <c r="B97" s="192" t="s">
        <v>411</v>
      </c>
      <c r="C97" s="193" t="s">
        <v>377</v>
      </c>
      <c r="D97" s="193">
        <v>950101</v>
      </c>
      <c r="E97" s="193">
        <v>1.1499999999999999</v>
      </c>
      <c r="F97" s="193"/>
      <c r="G97" s="193"/>
      <c r="H97" s="193">
        <v>0</v>
      </c>
      <c r="I97" s="211">
        <v>2.85</v>
      </c>
      <c r="J97" s="212" t="s">
        <v>378</v>
      </c>
      <c r="K97" s="213">
        <f t="shared" si="1"/>
        <v>3.2774999999999999</v>
      </c>
      <c r="L97" s="207"/>
    </row>
    <row r="98" spans="2:12" s="157" customFormat="1" ht="30">
      <c r="B98" s="192" t="s">
        <v>412</v>
      </c>
      <c r="C98" s="193" t="s">
        <v>44</v>
      </c>
      <c r="D98" s="193">
        <v>78735</v>
      </c>
      <c r="E98" s="193">
        <v>0.18</v>
      </c>
      <c r="F98" s="193"/>
      <c r="G98" s="193"/>
      <c r="H98" s="193">
        <v>0</v>
      </c>
      <c r="I98" s="211">
        <v>28.69</v>
      </c>
      <c r="J98" s="212" t="s">
        <v>378</v>
      </c>
      <c r="K98" s="213">
        <f t="shared" si="1"/>
        <v>5.1642000000000001</v>
      </c>
      <c r="L98" s="207"/>
    </row>
    <row r="99" spans="2:12" s="157" customFormat="1" ht="30">
      <c r="B99" s="192" t="s">
        <v>415</v>
      </c>
      <c r="C99" s="193" t="s">
        <v>256</v>
      </c>
      <c r="D99" s="193">
        <v>34544</v>
      </c>
      <c r="E99" s="193">
        <v>0.1</v>
      </c>
      <c r="F99" s="193"/>
      <c r="G99" s="193"/>
      <c r="H99" s="193"/>
      <c r="I99" s="211">
        <v>27.27</v>
      </c>
      <c r="J99" s="212" t="s">
        <v>378</v>
      </c>
      <c r="K99" s="213">
        <f t="shared" si="1"/>
        <v>2.7270000000000003</v>
      </c>
      <c r="L99" s="207"/>
    </row>
    <row r="100" spans="2:12" s="157" customFormat="1" ht="15" customHeight="1">
      <c r="B100" s="1133" t="s">
        <v>380</v>
      </c>
      <c r="C100" s="1133"/>
      <c r="D100" s="1133"/>
      <c r="E100" s="1133"/>
      <c r="F100" s="1133"/>
      <c r="G100" s="1133"/>
      <c r="H100" s="1133"/>
      <c r="I100" s="1133"/>
      <c r="J100" s="1133"/>
      <c r="K100" s="210">
        <f>SUM(K93:K99)</f>
        <v>42.481830000000002</v>
      </c>
      <c r="L100" s="207"/>
    </row>
    <row r="101" spans="2:12" s="157" customFormat="1">
      <c r="B101" s="1134"/>
      <c r="C101" s="1134"/>
      <c r="D101" s="1134"/>
      <c r="E101" s="1134"/>
      <c r="F101" s="1134"/>
      <c r="G101" s="1134"/>
      <c r="H101" s="1134"/>
      <c r="I101" s="1134"/>
      <c r="J101" s="1134"/>
      <c r="K101" s="1134"/>
      <c r="L101" s="207"/>
    </row>
    <row r="102" spans="2:12" s="157" customFormat="1" ht="15" customHeight="1">
      <c r="B102" s="1135" t="s">
        <v>388</v>
      </c>
      <c r="C102" s="1135"/>
      <c r="D102" s="1135"/>
      <c r="E102" s="1135"/>
      <c r="F102" s="1135"/>
      <c r="G102" s="214"/>
      <c r="H102" s="214"/>
      <c r="I102" s="214"/>
      <c r="J102" s="214"/>
      <c r="K102" s="214"/>
      <c r="L102" s="207"/>
    </row>
    <row r="103" spans="2:12" s="157" customFormat="1" ht="15" customHeight="1">
      <c r="B103" s="1136" t="s">
        <v>389</v>
      </c>
      <c r="C103" s="1136"/>
      <c r="D103" s="1136"/>
      <c r="E103" s="189" t="s">
        <v>390</v>
      </c>
      <c r="F103" s="189" t="s">
        <v>391</v>
      </c>
      <c r="G103" s="214"/>
      <c r="H103" s="214"/>
      <c r="I103" s="214"/>
      <c r="J103" s="214"/>
      <c r="K103" s="214"/>
      <c r="L103" s="207"/>
    </row>
    <row r="104" spans="2:12" s="157" customFormat="1" ht="15" customHeight="1">
      <c r="B104" s="1124" t="s">
        <v>392</v>
      </c>
      <c r="C104" s="1124"/>
      <c r="D104" s="1124"/>
      <c r="E104" s="1120">
        <v>157.27000000000001</v>
      </c>
      <c r="F104" s="216">
        <f>K90</f>
        <v>66.847000000000008</v>
      </c>
      <c r="G104" s="214"/>
      <c r="H104" s="214"/>
      <c r="I104" s="214"/>
      <c r="J104" s="214"/>
      <c r="K104" s="214"/>
      <c r="L104" s="207"/>
    </row>
    <row r="105" spans="2:12" s="157" customFormat="1" ht="15" customHeight="1">
      <c r="B105" s="1124" t="s">
        <v>393</v>
      </c>
      <c r="C105" s="1124"/>
      <c r="D105" s="1124"/>
      <c r="E105" s="1120"/>
      <c r="F105" s="216">
        <f>K100</f>
        <v>42.481830000000002</v>
      </c>
      <c r="G105" s="214"/>
      <c r="H105" s="214"/>
      <c r="I105" s="214"/>
      <c r="J105" s="214"/>
      <c r="K105" s="214"/>
      <c r="L105" s="207"/>
    </row>
    <row r="106" spans="2:12" s="157" customFormat="1" ht="15" customHeight="1">
      <c r="B106" s="1124" t="s">
        <v>394</v>
      </c>
      <c r="C106" s="1124"/>
      <c r="D106" s="1124"/>
      <c r="E106" s="1120"/>
      <c r="F106" s="216">
        <v>0</v>
      </c>
      <c r="G106" s="214"/>
      <c r="H106" s="214"/>
      <c r="I106" s="214"/>
      <c r="J106" s="214"/>
      <c r="K106" s="214"/>
      <c r="L106" s="207"/>
    </row>
    <row r="107" spans="2:12" s="157" customFormat="1" ht="15" customHeight="1">
      <c r="B107" s="1124" t="s">
        <v>395</v>
      </c>
      <c r="C107" s="1124"/>
      <c r="D107" s="1124"/>
      <c r="E107" s="1120"/>
      <c r="F107" s="216">
        <v>1</v>
      </c>
      <c r="G107" s="214"/>
      <c r="H107" s="214"/>
      <c r="I107" s="214"/>
      <c r="J107" s="214"/>
      <c r="K107" s="214"/>
      <c r="L107" s="207"/>
    </row>
    <row r="108" spans="2:12" s="157" customFormat="1" ht="15" customHeight="1">
      <c r="B108" s="1124" t="s">
        <v>396</v>
      </c>
      <c r="C108" s="1124"/>
      <c r="D108" s="1124"/>
      <c r="E108" s="1120"/>
      <c r="F108" s="216">
        <f>F104+F106</f>
        <v>66.847000000000008</v>
      </c>
      <c r="G108" s="214"/>
      <c r="H108" s="214"/>
      <c r="I108" s="214"/>
      <c r="J108" s="214"/>
      <c r="K108" s="214"/>
      <c r="L108" s="207"/>
    </row>
    <row r="109" spans="2:12" s="157" customFormat="1" ht="15" customHeight="1">
      <c r="B109" s="1124" t="s">
        <v>397</v>
      </c>
      <c r="C109" s="1124"/>
      <c r="D109" s="1124"/>
      <c r="E109" s="1120"/>
      <c r="F109" s="216">
        <f>((F104/F107)+(F106/F107))</f>
        <v>66.847000000000008</v>
      </c>
      <c r="G109" s="214"/>
      <c r="H109" s="214"/>
      <c r="I109" s="214"/>
      <c r="J109" s="214"/>
      <c r="K109" s="214"/>
      <c r="L109" s="207"/>
    </row>
    <row r="110" spans="2:12" s="157" customFormat="1" ht="15" customHeight="1">
      <c r="B110" s="1124" t="s">
        <v>398</v>
      </c>
      <c r="C110" s="1124"/>
      <c r="D110" s="1124"/>
      <c r="E110" s="1120"/>
      <c r="F110" s="216">
        <f>F105+F109</f>
        <v>109.32883000000001</v>
      </c>
      <c r="G110" s="214"/>
      <c r="H110" s="214"/>
      <c r="I110" s="214"/>
      <c r="J110" s="214"/>
      <c r="K110" s="214"/>
      <c r="L110" s="207"/>
    </row>
    <row r="111" spans="2:12" s="157" customFormat="1" ht="15" customHeight="1">
      <c r="B111" s="1124" t="s">
        <v>399</v>
      </c>
      <c r="C111" s="1124"/>
      <c r="D111" s="1124"/>
      <c r="E111" s="1120">
        <v>0</v>
      </c>
      <c r="F111" s="216">
        <f>F110*(E111/100)</f>
        <v>0</v>
      </c>
      <c r="G111" s="214"/>
      <c r="H111" s="214"/>
      <c r="I111" s="214"/>
      <c r="J111" s="214"/>
      <c r="K111" s="214"/>
      <c r="L111" s="207"/>
    </row>
    <row r="112" spans="2:12" s="157" customFormat="1" ht="15" customHeight="1">
      <c r="B112" s="1125" t="s">
        <v>400</v>
      </c>
      <c r="C112" s="1125"/>
      <c r="D112" s="1125"/>
      <c r="E112" s="1120"/>
      <c r="F112" s="217">
        <f>F110+F111</f>
        <v>109.32883000000001</v>
      </c>
      <c r="G112" s="214"/>
      <c r="H112" s="214"/>
      <c r="I112" s="214"/>
      <c r="J112" s="214"/>
      <c r="K112" s="214"/>
      <c r="L112" s="207"/>
    </row>
    <row r="113" spans="2:12" s="157" customFormat="1">
      <c r="B113" s="218"/>
      <c r="C113" s="219"/>
      <c r="D113" s="219"/>
      <c r="E113" s="220"/>
      <c r="F113" s="221"/>
      <c r="G113" s="222"/>
      <c r="H113" s="222"/>
      <c r="I113" s="222"/>
      <c r="J113" s="222"/>
      <c r="K113" s="222"/>
      <c r="L113" s="225"/>
    </row>
    <row r="114" spans="2:12" s="157" customFormat="1">
      <c r="B114" s="186"/>
      <c r="C114" s="186"/>
      <c r="D114" s="186"/>
      <c r="E114" s="223"/>
      <c r="F114" s="224"/>
      <c r="G114" s="214"/>
      <c r="H114" s="214"/>
      <c r="I114" s="214"/>
      <c r="J114" s="214"/>
      <c r="K114" s="214"/>
      <c r="L114" s="226"/>
    </row>
    <row r="115" spans="2:12" s="157" customFormat="1">
      <c r="B115" s="186"/>
      <c r="C115" s="186"/>
      <c r="D115" s="186"/>
      <c r="E115" s="223"/>
      <c r="F115" s="224"/>
      <c r="G115" s="214"/>
      <c r="H115" s="214"/>
      <c r="I115" s="214"/>
      <c r="J115" s="214"/>
      <c r="K115" s="214"/>
      <c r="L115" s="226"/>
    </row>
    <row r="116" spans="2:12" s="157" customFormat="1">
      <c r="B116" s="186"/>
      <c r="C116" s="186"/>
      <c r="D116" s="186"/>
      <c r="E116" s="223"/>
      <c r="F116" s="224"/>
      <c r="G116" s="214"/>
      <c r="H116" s="214"/>
      <c r="I116" s="214"/>
      <c r="J116" s="214"/>
      <c r="K116" s="214"/>
      <c r="L116" s="226"/>
    </row>
    <row r="117" spans="2:12" s="157" customFormat="1" ht="15.75" customHeight="1">
      <c r="B117" s="1144" t="s">
        <v>145</v>
      </c>
      <c r="C117" s="1144"/>
      <c r="D117" s="1144"/>
      <c r="E117" s="1144"/>
      <c r="F117" s="1144"/>
      <c r="G117" s="1144"/>
      <c r="H117" s="1144"/>
      <c r="I117" s="1141"/>
      <c r="J117" s="1141"/>
      <c r="K117" s="1141"/>
      <c r="L117" s="206"/>
    </row>
    <row r="118" spans="2:12" s="157" customFormat="1" ht="15.75" customHeight="1">
      <c r="B118" s="1122" t="s">
        <v>416</v>
      </c>
      <c r="C118" s="1122"/>
      <c r="D118" s="1122"/>
      <c r="E118" s="1122"/>
      <c r="F118" s="1122"/>
      <c r="G118" s="1122"/>
      <c r="H118" s="1122"/>
      <c r="I118" s="186"/>
      <c r="J118" s="186"/>
      <c r="K118" s="186"/>
      <c r="L118" s="207"/>
    </row>
    <row r="119" spans="2:12" s="157" customFormat="1" ht="15.75" customHeight="1">
      <c r="B119" s="1122"/>
      <c r="C119" s="1122"/>
      <c r="D119" s="1122"/>
      <c r="E119" s="1122"/>
      <c r="F119" s="1122"/>
      <c r="G119" s="1122"/>
      <c r="H119" s="1122"/>
      <c r="I119" s="186"/>
      <c r="J119" s="186"/>
      <c r="K119" s="186"/>
      <c r="L119" s="207"/>
    </row>
    <row r="120" spans="2:12" s="157" customFormat="1" ht="15.75" customHeight="1">
      <c r="B120" s="1122"/>
      <c r="C120" s="1122"/>
      <c r="D120" s="1122"/>
      <c r="E120" s="1122"/>
      <c r="F120" s="1122"/>
      <c r="G120" s="1122"/>
      <c r="H120" s="1122"/>
      <c r="I120" s="186"/>
      <c r="J120" s="186"/>
      <c r="K120" s="186"/>
      <c r="L120" s="207"/>
    </row>
    <row r="121" spans="2:12" s="157" customFormat="1" ht="15" customHeight="1">
      <c r="B121" s="1135" t="s">
        <v>401</v>
      </c>
      <c r="C121" s="1135"/>
      <c r="D121" s="1142"/>
      <c r="E121" s="1142"/>
      <c r="F121" s="1142"/>
      <c r="G121" s="1142"/>
      <c r="H121" s="1142"/>
      <c r="I121" s="1142"/>
      <c r="J121" s="1142"/>
      <c r="K121" s="1142"/>
      <c r="L121" s="207"/>
    </row>
    <row r="122" spans="2:12" s="157" customFormat="1" ht="15" customHeight="1">
      <c r="B122" s="1135" t="s">
        <v>352</v>
      </c>
      <c r="C122" s="1135"/>
      <c r="D122" s="1135"/>
      <c r="E122" s="186"/>
      <c r="F122" s="186"/>
      <c r="G122" s="186"/>
      <c r="H122" s="186"/>
      <c r="I122" s="186"/>
      <c r="J122" s="186"/>
      <c r="K122" s="186"/>
      <c r="L122" s="207"/>
    </row>
    <row r="123" spans="2:12" s="157" customFormat="1">
      <c r="B123" s="1139"/>
      <c r="C123" s="1139"/>
      <c r="D123" s="1139"/>
      <c r="E123" s="1139"/>
      <c r="F123" s="1139"/>
      <c r="G123" s="1139"/>
      <c r="H123" s="1139"/>
      <c r="I123" s="1139"/>
      <c r="J123" s="1139"/>
      <c r="K123" s="1139"/>
      <c r="L123" s="207"/>
    </row>
    <row r="124" spans="2:12" s="157" customFormat="1">
      <c r="B124" s="187" t="s">
        <v>368</v>
      </c>
      <c r="C124" s="188" t="s">
        <v>358</v>
      </c>
      <c r="D124" s="188" t="s">
        <v>369</v>
      </c>
      <c r="E124" s="189" t="s">
        <v>370</v>
      </c>
      <c r="F124" s="189" t="s">
        <v>371</v>
      </c>
      <c r="G124" s="189" t="s">
        <v>372</v>
      </c>
      <c r="H124" s="189" t="s">
        <v>373</v>
      </c>
      <c r="I124" s="189" t="s">
        <v>359</v>
      </c>
      <c r="J124" s="189" t="s">
        <v>374</v>
      </c>
      <c r="K124" s="189" t="s">
        <v>375</v>
      </c>
      <c r="L124" s="207"/>
    </row>
    <row r="125" spans="2:12" s="157" customFormat="1" ht="15">
      <c r="B125" s="190" t="s">
        <v>402</v>
      </c>
      <c r="C125" s="191" t="s">
        <v>403</v>
      </c>
      <c r="D125" s="191">
        <v>10124</v>
      </c>
      <c r="E125" s="191">
        <v>1.1499999999999999</v>
      </c>
      <c r="F125" s="191">
        <v>1</v>
      </c>
      <c r="G125" s="191">
        <v>7.43</v>
      </c>
      <c r="H125" s="191">
        <v>0</v>
      </c>
      <c r="I125" s="208">
        <v>19.12</v>
      </c>
      <c r="J125" s="191" t="s">
        <v>378</v>
      </c>
      <c r="K125" s="209">
        <f>E125*I125</f>
        <v>21.988</v>
      </c>
      <c r="L125" s="207"/>
    </row>
    <row r="126" spans="2:12" s="157" customFormat="1" ht="15">
      <c r="B126" s="190" t="s">
        <v>404</v>
      </c>
      <c r="C126" s="191" t="s">
        <v>403</v>
      </c>
      <c r="D126" s="191">
        <v>10139</v>
      </c>
      <c r="E126" s="191">
        <v>0.95</v>
      </c>
      <c r="F126" s="191">
        <v>1</v>
      </c>
      <c r="G126" s="191">
        <v>7.43</v>
      </c>
      <c r="H126" s="191">
        <v>0</v>
      </c>
      <c r="I126" s="208">
        <v>19.12</v>
      </c>
      <c r="J126" s="191" t="s">
        <v>378</v>
      </c>
      <c r="K126" s="209">
        <f>E126*I126</f>
        <v>18.164000000000001</v>
      </c>
      <c r="L126" s="207"/>
    </row>
    <row r="127" spans="2:12" s="157" customFormat="1" ht="15">
      <c r="B127" s="190" t="s">
        <v>379</v>
      </c>
      <c r="C127" s="191" t="s">
        <v>403</v>
      </c>
      <c r="D127" s="191">
        <v>10146</v>
      </c>
      <c r="E127" s="191">
        <v>1.9</v>
      </c>
      <c r="F127" s="191">
        <v>1</v>
      </c>
      <c r="G127" s="191">
        <v>5.46</v>
      </c>
      <c r="H127" s="191">
        <v>0</v>
      </c>
      <c r="I127" s="208">
        <v>14.05</v>
      </c>
      <c r="J127" s="191" t="s">
        <v>378</v>
      </c>
      <c r="K127" s="209">
        <f>E127*I127</f>
        <v>26.695</v>
      </c>
      <c r="L127" s="207"/>
    </row>
    <row r="128" spans="2:12" s="157" customFormat="1" ht="15" customHeight="1">
      <c r="B128" s="1133" t="s">
        <v>380</v>
      </c>
      <c r="C128" s="1133"/>
      <c r="D128" s="1133"/>
      <c r="E128" s="1133"/>
      <c r="F128" s="1133"/>
      <c r="G128" s="1133"/>
      <c r="H128" s="1133"/>
      <c r="I128" s="1133"/>
      <c r="J128" s="1133"/>
      <c r="K128" s="210">
        <f>SUM(K125:K127)</f>
        <v>66.847000000000008</v>
      </c>
      <c r="L128" s="207"/>
    </row>
    <row r="129" spans="2:12" s="157" customFormat="1">
      <c r="B129" s="1134"/>
      <c r="C129" s="1134"/>
      <c r="D129" s="1134"/>
      <c r="E129" s="1134"/>
      <c r="F129" s="1134"/>
      <c r="G129" s="1134"/>
      <c r="H129" s="1134"/>
      <c r="I129" s="1134"/>
      <c r="J129" s="1134"/>
      <c r="K129" s="1134"/>
      <c r="L129" s="207"/>
    </row>
    <row r="130" spans="2:12" s="157" customFormat="1">
      <c r="B130" s="187" t="s">
        <v>381</v>
      </c>
      <c r="C130" s="188" t="s">
        <v>358</v>
      </c>
      <c r="D130" s="188" t="s">
        <v>369</v>
      </c>
      <c r="E130" s="189" t="s">
        <v>370</v>
      </c>
      <c r="F130" s="189" t="s">
        <v>371</v>
      </c>
      <c r="G130" s="189" t="s">
        <v>372</v>
      </c>
      <c r="H130" s="189" t="s">
        <v>373</v>
      </c>
      <c r="I130" s="189" t="s">
        <v>359</v>
      </c>
      <c r="J130" s="189" t="s">
        <v>374</v>
      </c>
      <c r="K130" s="189" t="s">
        <v>375</v>
      </c>
      <c r="L130" s="207"/>
    </row>
    <row r="131" spans="2:12" s="157" customFormat="1" ht="30">
      <c r="B131" s="192" t="s">
        <v>405</v>
      </c>
      <c r="C131" s="193" t="s">
        <v>383</v>
      </c>
      <c r="D131" s="193">
        <v>35504</v>
      </c>
      <c r="E131" s="193">
        <v>16</v>
      </c>
      <c r="F131" s="193"/>
      <c r="G131" s="193"/>
      <c r="H131" s="193">
        <v>0</v>
      </c>
      <c r="I131" s="211">
        <v>0.93</v>
      </c>
      <c r="J131" s="212" t="s">
        <v>378</v>
      </c>
      <c r="K131" s="213">
        <f t="shared" ref="K131:K137" si="2">E131*I131</f>
        <v>14.88</v>
      </c>
      <c r="L131" s="207"/>
    </row>
    <row r="132" spans="2:12" s="157" customFormat="1" ht="15">
      <c r="B132" s="192" t="s">
        <v>406</v>
      </c>
      <c r="C132" s="193" t="s">
        <v>407</v>
      </c>
      <c r="D132" s="193">
        <v>20503</v>
      </c>
      <c r="E132" s="193">
        <v>3.9E-2</v>
      </c>
      <c r="F132" s="193"/>
      <c r="G132" s="193"/>
      <c r="H132" s="193">
        <v>0</v>
      </c>
      <c r="I132" s="211">
        <v>74.67</v>
      </c>
      <c r="J132" s="212" t="s">
        <v>378</v>
      </c>
      <c r="K132" s="213">
        <f t="shared" si="2"/>
        <v>2.9121299999999999</v>
      </c>
      <c r="L132" s="207"/>
    </row>
    <row r="133" spans="2:12" s="157" customFormat="1" ht="15">
      <c r="B133" s="192" t="s">
        <v>408</v>
      </c>
      <c r="C133" s="193" t="s">
        <v>383</v>
      </c>
      <c r="D133" s="193">
        <v>20508</v>
      </c>
      <c r="E133" s="193">
        <v>25.78</v>
      </c>
      <c r="F133" s="193"/>
      <c r="G133" s="193"/>
      <c r="H133" s="193">
        <v>0</v>
      </c>
      <c r="I133" s="211">
        <v>0.45</v>
      </c>
      <c r="J133" s="212" t="s">
        <v>378</v>
      </c>
      <c r="K133" s="213">
        <f t="shared" si="2"/>
        <v>11.601000000000001</v>
      </c>
      <c r="L133" s="207"/>
    </row>
    <row r="134" spans="2:12" s="157" customFormat="1" ht="15">
      <c r="B134" s="194" t="s">
        <v>409</v>
      </c>
      <c r="C134" s="193" t="s">
        <v>410</v>
      </c>
      <c r="D134" s="193">
        <v>35114</v>
      </c>
      <c r="E134" s="193">
        <v>2</v>
      </c>
      <c r="F134" s="193"/>
      <c r="G134" s="193"/>
      <c r="H134" s="193">
        <v>0</v>
      </c>
      <c r="I134" s="211">
        <v>0.96</v>
      </c>
      <c r="J134" s="212" t="s">
        <v>378</v>
      </c>
      <c r="K134" s="213">
        <f t="shared" si="2"/>
        <v>1.92</v>
      </c>
      <c r="L134" s="207"/>
    </row>
    <row r="135" spans="2:12" s="157" customFormat="1" ht="45">
      <c r="B135" s="192" t="s">
        <v>411</v>
      </c>
      <c r="C135" s="193" t="s">
        <v>377</v>
      </c>
      <c r="D135" s="193">
        <v>950101</v>
      </c>
      <c r="E135" s="193">
        <v>1.1499999999999999</v>
      </c>
      <c r="F135" s="193"/>
      <c r="G135" s="193"/>
      <c r="H135" s="193">
        <v>0</v>
      </c>
      <c r="I135" s="211">
        <v>2.85</v>
      </c>
      <c r="J135" s="212" t="s">
        <v>378</v>
      </c>
      <c r="K135" s="213">
        <f t="shared" si="2"/>
        <v>3.2774999999999999</v>
      </c>
      <c r="L135" s="207"/>
    </row>
    <row r="136" spans="2:12" s="157" customFormat="1" ht="30">
      <c r="B136" s="192" t="s">
        <v>412</v>
      </c>
      <c r="C136" s="193" t="s">
        <v>44</v>
      </c>
      <c r="D136" s="193">
        <v>78735</v>
      </c>
      <c r="E136" s="193">
        <v>0.18</v>
      </c>
      <c r="F136" s="193"/>
      <c r="G136" s="193"/>
      <c r="H136" s="193">
        <v>0</v>
      </c>
      <c r="I136" s="211">
        <v>28.69</v>
      </c>
      <c r="J136" s="212" t="s">
        <v>378</v>
      </c>
      <c r="K136" s="213">
        <f t="shared" si="2"/>
        <v>5.1642000000000001</v>
      </c>
      <c r="L136" s="207"/>
    </row>
    <row r="137" spans="2:12" s="157" customFormat="1" ht="30">
      <c r="B137" s="192" t="s">
        <v>417</v>
      </c>
      <c r="C137" s="193" t="s">
        <v>256</v>
      </c>
      <c r="D137" s="193">
        <v>34544</v>
      </c>
      <c r="E137" s="193">
        <v>0.1</v>
      </c>
      <c r="F137" s="193"/>
      <c r="G137" s="193"/>
      <c r="H137" s="193"/>
      <c r="I137" s="211">
        <v>27.27</v>
      </c>
      <c r="J137" s="212" t="s">
        <v>378</v>
      </c>
      <c r="K137" s="213">
        <f t="shared" si="2"/>
        <v>2.7270000000000003</v>
      </c>
      <c r="L137" s="207"/>
    </row>
    <row r="138" spans="2:12" s="157" customFormat="1" ht="15" customHeight="1">
      <c r="B138" s="1133" t="s">
        <v>380</v>
      </c>
      <c r="C138" s="1133"/>
      <c r="D138" s="1133"/>
      <c r="E138" s="1133"/>
      <c r="F138" s="1133"/>
      <c r="G138" s="1133"/>
      <c r="H138" s="1133"/>
      <c r="I138" s="1133"/>
      <c r="J138" s="1133"/>
      <c r="K138" s="210">
        <f>SUM(K131:K137)</f>
        <v>42.481830000000002</v>
      </c>
      <c r="L138" s="207"/>
    </row>
    <row r="139" spans="2:12" s="157" customFormat="1">
      <c r="B139" s="1134"/>
      <c r="C139" s="1134"/>
      <c r="D139" s="1134"/>
      <c r="E139" s="1134"/>
      <c r="F139" s="1134"/>
      <c r="G139" s="1134"/>
      <c r="H139" s="1134"/>
      <c r="I139" s="1134"/>
      <c r="J139" s="1134"/>
      <c r="K139" s="1134"/>
      <c r="L139" s="207"/>
    </row>
    <row r="140" spans="2:12" s="157" customFormat="1" ht="15" customHeight="1">
      <c r="B140" s="1135" t="s">
        <v>388</v>
      </c>
      <c r="C140" s="1135"/>
      <c r="D140" s="1135"/>
      <c r="E140" s="1135"/>
      <c r="F140" s="1135"/>
      <c r="G140" s="214"/>
      <c r="H140" s="214"/>
      <c r="I140" s="214"/>
      <c r="J140" s="214"/>
      <c r="K140" s="214"/>
      <c r="L140" s="207"/>
    </row>
    <row r="141" spans="2:12" s="157" customFormat="1" ht="15" customHeight="1">
      <c r="B141" s="1136" t="s">
        <v>389</v>
      </c>
      <c r="C141" s="1136"/>
      <c r="D141" s="1136"/>
      <c r="E141" s="189" t="s">
        <v>390</v>
      </c>
      <c r="F141" s="189" t="s">
        <v>391</v>
      </c>
      <c r="G141" s="214"/>
      <c r="H141" s="214"/>
      <c r="I141" s="214"/>
      <c r="J141" s="214"/>
      <c r="K141" s="214"/>
      <c r="L141" s="207"/>
    </row>
    <row r="142" spans="2:12" s="157" customFormat="1" ht="15" customHeight="1">
      <c r="B142" s="1124" t="s">
        <v>392</v>
      </c>
      <c r="C142" s="1124"/>
      <c r="D142" s="1124"/>
      <c r="E142" s="1120">
        <v>157.27000000000001</v>
      </c>
      <c r="F142" s="216">
        <f>K128</f>
        <v>66.847000000000008</v>
      </c>
      <c r="G142" s="214"/>
      <c r="H142" s="214"/>
      <c r="I142" s="214"/>
      <c r="J142" s="214"/>
      <c r="K142" s="214"/>
      <c r="L142" s="207"/>
    </row>
    <row r="143" spans="2:12" s="157" customFormat="1" ht="15" customHeight="1">
      <c r="B143" s="1124" t="s">
        <v>393</v>
      </c>
      <c r="C143" s="1124"/>
      <c r="D143" s="1124"/>
      <c r="E143" s="1120"/>
      <c r="F143" s="216">
        <f>K138</f>
        <v>42.481830000000002</v>
      </c>
      <c r="G143" s="214"/>
      <c r="H143" s="214"/>
      <c r="I143" s="214"/>
      <c r="J143" s="214"/>
      <c r="K143" s="214"/>
      <c r="L143" s="207"/>
    </row>
    <row r="144" spans="2:12" s="157" customFormat="1" ht="15" customHeight="1">
      <c r="B144" s="1124" t="s">
        <v>394</v>
      </c>
      <c r="C144" s="1124"/>
      <c r="D144" s="1124"/>
      <c r="E144" s="1120"/>
      <c r="F144" s="216">
        <v>0</v>
      </c>
      <c r="G144" s="214"/>
      <c r="H144" s="214"/>
      <c r="I144" s="214"/>
      <c r="J144" s="214"/>
      <c r="K144" s="214"/>
      <c r="L144" s="207"/>
    </row>
    <row r="145" spans="2:12" s="157" customFormat="1" ht="15" customHeight="1">
      <c r="B145" s="1124" t="s">
        <v>395</v>
      </c>
      <c r="C145" s="1124"/>
      <c r="D145" s="1124"/>
      <c r="E145" s="1120"/>
      <c r="F145" s="216">
        <v>1</v>
      </c>
      <c r="G145" s="214"/>
      <c r="H145" s="214"/>
      <c r="I145" s="214"/>
      <c r="J145" s="214"/>
      <c r="K145" s="214"/>
      <c r="L145" s="207"/>
    </row>
    <row r="146" spans="2:12" s="157" customFormat="1" ht="15" customHeight="1">
      <c r="B146" s="1124" t="s">
        <v>396</v>
      </c>
      <c r="C146" s="1124"/>
      <c r="D146" s="1124"/>
      <c r="E146" s="1120"/>
      <c r="F146" s="216">
        <f>F142+F144</f>
        <v>66.847000000000008</v>
      </c>
      <c r="G146" s="214"/>
      <c r="H146" s="214"/>
      <c r="I146" s="214"/>
      <c r="J146" s="214"/>
      <c r="K146" s="214"/>
      <c r="L146" s="207"/>
    </row>
    <row r="147" spans="2:12" s="157" customFormat="1" ht="15" customHeight="1">
      <c r="B147" s="1124" t="s">
        <v>397</v>
      </c>
      <c r="C147" s="1124"/>
      <c r="D147" s="1124"/>
      <c r="E147" s="1120"/>
      <c r="F147" s="216">
        <f>((F142/F145)+(F144/F145))</f>
        <v>66.847000000000008</v>
      </c>
      <c r="G147" s="214"/>
      <c r="H147" s="214"/>
      <c r="I147" s="214"/>
      <c r="J147" s="214"/>
      <c r="K147" s="214"/>
      <c r="L147" s="207"/>
    </row>
    <row r="148" spans="2:12" s="157" customFormat="1" ht="15" customHeight="1">
      <c r="B148" s="1124" t="s">
        <v>398</v>
      </c>
      <c r="C148" s="1124"/>
      <c r="D148" s="1124"/>
      <c r="E148" s="1120"/>
      <c r="F148" s="216">
        <f>F143+F147</f>
        <v>109.32883000000001</v>
      </c>
      <c r="G148" s="214"/>
      <c r="H148" s="214"/>
      <c r="I148" s="214"/>
      <c r="J148" s="214"/>
      <c r="K148" s="214"/>
      <c r="L148" s="207"/>
    </row>
    <row r="149" spans="2:12" s="157" customFormat="1" ht="15" customHeight="1">
      <c r="B149" s="1124" t="s">
        <v>399</v>
      </c>
      <c r="C149" s="1124"/>
      <c r="D149" s="1124"/>
      <c r="E149" s="1120">
        <v>0</v>
      </c>
      <c r="F149" s="216">
        <f>F148*(E149/100)</f>
        <v>0</v>
      </c>
      <c r="G149" s="214"/>
      <c r="H149" s="214"/>
      <c r="I149" s="214"/>
      <c r="J149" s="214"/>
      <c r="K149" s="214"/>
      <c r="L149" s="207"/>
    </row>
    <row r="150" spans="2:12" s="157" customFormat="1" ht="15" customHeight="1">
      <c r="B150" s="1125" t="s">
        <v>400</v>
      </c>
      <c r="C150" s="1125"/>
      <c r="D150" s="1125"/>
      <c r="E150" s="1120"/>
      <c r="F150" s="217">
        <f>F148+F149</f>
        <v>109.32883000000001</v>
      </c>
      <c r="G150" s="214"/>
      <c r="H150" s="214"/>
      <c r="I150" s="214"/>
      <c r="J150" s="214"/>
      <c r="K150" s="214"/>
      <c r="L150" s="207"/>
    </row>
    <row r="151" spans="2:12" s="157" customFormat="1">
      <c r="B151" s="218"/>
      <c r="C151" s="219"/>
      <c r="D151" s="219"/>
      <c r="E151" s="220"/>
      <c r="F151" s="221"/>
      <c r="G151" s="222"/>
      <c r="H151" s="222"/>
      <c r="I151" s="222"/>
      <c r="J151" s="222"/>
      <c r="K151" s="222"/>
      <c r="L151" s="225"/>
    </row>
    <row r="152" spans="2:12" s="157" customFormat="1">
      <c r="B152" s="186"/>
      <c r="C152" s="186"/>
      <c r="D152" s="186"/>
      <c r="E152" s="223"/>
      <c r="F152" s="224"/>
      <c r="G152" s="214"/>
      <c r="H152" s="214"/>
      <c r="I152" s="214"/>
      <c r="J152" s="214"/>
      <c r="K152" s="214"/>
      <c r="L152" s="226"/>
    </row>
    <row r="153" spans="2:12" s="157" customFormat="1" ht="15.75" customHeight="1">
      <c r="B153" s="1144" t="s">
        <v>418</v>
      </c>
      <c r="C153" s="1144"/>
      <c r="D153" s="1144"/>
      <c r="E153" s="1144"/>
      <c r="F153" s="1144"/>
      <c r="G153" s="1144"/>
      <c r="H153" s="1144"/>
      <c r="I153" s="1141"/>
      <c r="J153" s="1141"/>
      <c r="K153" s="1141"/>
      <c r="L153" s="206"/>
    </row>
    <row r="154" spans="2:12" s="157" customFormat="1" ht="15.75" customHeight="1">
      <c r="B154" s="1122" t="s">
        <v>190</v>
      </c>
      <c r="C154" s="1122"/>
      <c r="D154" s="1122"/>
      <c r="E154" s="1122"/>
      <c r="F154" s="1122"/>
      <c r="G154" s="1122"/>
      <c r="H154" s="1122"/>
      <c r="I154" s="186"/>
      <c r="J154" s="186"/>
      <c r="K154" s="186"/>
      <c r="L154" s="207"/>
    </row>
    <row r="155" spans="2:12" s="157" customFormat="1" ht="15.75" customHeight="1">
      <c r="B155" s="1122"/>
      <c r="C155" s="1122"/>
      <c r="D155" s="1122"/>
      <c r="E155" s="1122"/>
      <c r="F155" s="1122"/>
      <c r="G155" s="1122"/>
      <c r="H155" s="1122"/>
      <c r="I155" s="186"/>
      <c r="J155" s="186"/>
      <c r="K155" s="186"/>
      <c r="L155" s="207"/>
    </row>
    <row r="156" spans="2:12" s="157" customFormat="1" ht="15" customHeight="1">
      <c r="B156" s="1135" t="s">
        <v>419</v>
      </c>
      <c r="C156" s="1135"/>
      <c r="D156" s="1142"/>
      <c r="E156" s="1142"/>
      <c r="F156" s="1142"/>
      <c r="G156" s="1142"/>
      <c r="H156" s="1142"/>
      <c r="I156" s="1142"/>
      <c r="J156" s="1142"/>
      <c r="K156" s="1142"/>
      <c r="L156" s="207"/>
    </row>
    <row r="157" spans="2:12" s="157" customFormat="1" ht="15" customHeight="1">
      <c r="B157" s="1135" t="s">
        <v>420</v>
      </c>
      <c r="C157" s="1135"/>
      <c r="D157" s="1135"/>
      <c r="E157" s="186"/>
      <c r="F157" s="186"/>
      <c r="G157" s="186"/>
      <c r="H157" s="186"/>
      <c r="I157" s="186"/>
      <c r="J157" s="186"/>
      <c r="K157" s="186"/>
      <c r="L157" s="207"/>
    </row>
    <row r="158" spans="2:12" s="158" customFormat="1">
      <c r="B158" s="227" t="s">
        <v>354</v>
      </c>
      <c r="C158" s="228"/>
      <c r="D158" s="229"/>
      <c r="E158" s="229"/>
      <c r="F158" s="229"/>
      <c r="G158" s="229"/>
      <c r="H158" s="229"/>
      <c r="I158" s="229"/>
      <c r="J158" s="229"/>
      <c r="K158" s="229"/>
      <c r="L158" s="235"/>
    </row>
    <row r="159" spans="2:12" s="158" customFormat="1">
      <c r="B159" s="230"/>
      <c r="C159" s="229"/>
      <c r="D159" s="229"/>
      <c r="E159" s="229"/>
      <c r="F159" s="229"/>
      <c r="G159" s="229"/>
      <c r="H159" s="229"/>
      <c r="I159" s="229"/>
      <c r="J159" s="229"/>
      <c r="K159" s="229"/>
      <c r="L159" s="235"/>
    </row>
    <row r="160" spans="2:12" s="158" customFormat="1">
      <c r="B160" s="231" t="s">
        <v>356</v>
      </c>
      <c r="C160" s="1127" t="s">
        <v>357</v>
      </c>
      <c r="D160" s="1127"/>
      <c r="E160" s="232" t="s">
        <v>358</v>
      </c>
      <c r="F160" s="232" t="s">
        <v>359</v>
      </c>
      <c r="G160" s="229"/>
      <c r="H160" s="229"/>
      <c r="I160" s="229"/>
      <c r="J160" s="229"/>
      <c r="K160" s="229"/>
      <c r="L160" s="235"/>
    </row>
    <row r="161" spans="2:12" s="158" customFormat="1">
      <c r="B161" s="190" t="s">
        <v>421</v>
      </c>
      <c r="C161" s="1178" t="s">
        <v>422</v>
      </c>
      <c r="D161" s="1178"/>
      <c r="E161" s="233" t="s">
        <v>44</v>
      </c>
      <c r="F161" s="233">
        <v>89.99</v>
      </c>
      <c r="G161" s="229"/>
      <c r="H161" s="229"/>
      <c r="I161" s="229"/>
      <c r="J161" s="229"/>
      <c r="K161" s="229"/>
      <c r="L161" s="235"/>
    </row>
    <row r="162" spans="2:12" s="158" customFormat="1">
      <c r="B162" s="234" t="s">
        <v>423</v>
      </c>
      <c r="C162" s="1178" t="s">
        <v>424</v>
      </c>
      <c r="D162" s="1178"/>
      <c r="E162" s="233" t="s">
        <v>44</v>
      </c>
      <c r="F162" s="233">
        <v>76.489999999999995</v>
      </c>
      <c r="G162" s="229"/>
      <c r="H162" s="229"/>
      <c r="I162" s="229"/>
      <c r="J162" s="229"/>
      <c r="K162" s="229"/>
      <c r="L162" s="235"/>
    </row>
    <row r="163" spans="2:12" s="158" customFormat="1" ht="30">
      <c r="B163" s="190" t="s">
        <v>425</v>
      </c>
      <c r="C163" s="1178" t="s">
        <v>426</v>
      </c>
      <c r="D163" s="1178"/>
      <c r="E163" s="233" t="s">
        <v>44</v>
      </c>
      <c r="F163" s="233">
        <v>87.8</v>
      </c>
      <c r="G163" s="229"/>
      <c r="H163" s="229"/>
      <c r="I163" s="229"/>
      <c r="J163" s="229"/>
      <c r="K163" s="229"/>
      <c r="L163" s="235"/>
    </row>
    <row r="164" spans="2:12" s="158" customFormat="1" ht="15">
      <c r="B164" s="1138"/>
      <c r="C164" s="1138"/>
      <c r="D164" s="1138"/>
      <c r="E164" s="1138"/>
      <c r="F164" s="1138"/>
      <c r="G164" s="1138"/>
      <c r="H164" s="1138"/>
      <c r="I164" s="1138"/>
      <c r="J164" s="1138"/>
      <c r="K164" s="1138"/>
      <c r="L164" s="235"/>
    </row>
    <row r="165" spans="2:12" s="157" customFormat="1">
      <c r="B165" s="1139"/>
      <c r="C165" s="1139"/>
      <c r="D165" s="1139"/>
      <c r="E165" s="1139"/>
      <c r="F165" s="1139"/>
      <c r="G165" s="1139"/>
      <c r="H165" s="1139"/>
      <c r="I165" s="1139"/>
      <c r="J165" s="1139"/>
      <c r="K165" s="1139"/>
      <c r="L165" s="207"/>
    </row>
    <row r="166" spans="2:12" s="157" customFormat="1">
      <c r="B166" s="187" t="s">
        <v>368</v>
      </c>
      <c r="C166" s="188" t="s">
        <v>358</v>
      </c>
      <c r="D166" s="188" t="s">
        <v>369</v>
      </c>
      <c r="E166" s="189" t="s">
        <v>370</v>
      </c>
      <c r="F166" s="189" t="s">
        <v>371</v>
      </c>
      <c r="G166" s="189" t="s">
        <v>372</v>
      </c>
      <c r="H166" s="189" t="s">
        <v>373</v>
      </c>
      <c r="I166" s="189" t="s">
        <v>359</v>
      </c>
      <c r="J166" s="189" t="s">
        <v>374</v>
      </c>
      <c r="K166" s="189" t="s">
        <v>375</v>
      </c>
      <c r="L166" s="207"/>
    </row>
    <row r="167" spans="2:12" s="157" customFormat="1" ht="15">
      <c r="B167" s="190" t="s">
        <v>427</v>
      </c>
      <c r="C167" s="191" t="s">
        <v>403</v>
      </c>
      <c r="D167" s="191">
        <v>88264</v>
      </c>
      <c r="E167" s="191">
        <v>0.7</v>
      </c>
      <c r="F167" s="191"/>
      <c r="G167" s="191"/>
      <c r="H167" s="191">
        <v>0</v>
      </c>
      <c r="I167" s="208"/>
      <c r="J167" s="191">
        <v>23.07</v>
      </c>
      <c r="K167" s="209">
        <f>J167*E167</f>
        <v>16.149000000000001</v>
      </c>
      <c r="L167" s="207"/>
    </row>
    <row r="168" spans="2:12" s="157" customFormat="1" ht="15">
      <c r="B168" s="190" t="s">
        <v>428</v>
      </c>
      <c r="C168" s="191" t="s">
        <v>403</v>
      </c>
      <c r="D168" s="191">
        <v>88316</v>
      </c>
      <c r="E168" s="191">
        <v>0.7</v>
      </c>
      <c r="F168" s="191"/>
      <c r="G168" s="191"/>
      <c r="H168" s="191">
        <v>0</v>
      </c>
      <c r="I168" s="208"/>
      <c r="J168" s="191">
        <v>15.66</v>
      </c>
      <c r="K168" s="209">
        <f>J168*E168</f>
        <v>10.962</v>
      </c>
      <c r="L168" s="207"/>
    </row>
    <row r="169" spans="2:12" s="157" customFormat="1" ht="15" customHeight="1">
      <c r="B169" s="1133" t="s">
        <v>380</v>
      </c>
      <c r="C169" s="1133"/>
      <c r="D169" s="1133"/>
      <c r="E169" s="1133"/>
      <c r="F169" s="1133"/>
      <c r="G169" s="1133"/>
      <c r="H169" s="1133"/>
      <c r="I169" s="1133"/>
      <c r="J169" s="1133"/>
      <c r="K169" s="210">
        <f>SUM(K167:K168)</f>
        <v>27.111000000000001</v>
      </c>
      <c r="L169" s="207"/>
    </row>
    <row r="170" spans="2:12" s="157" customFormat="1">
      <c r="B170" s="1134"/>
      <c r="C170" s="1134"/>
      <c r="D170" s="1134"/>
      <c r="E170" s="1134"/>
      <c r="F170" s="1134"/>
      <c r="G170" s="1134"/>
      <c r="H170" s="1134"/>
      <c r="I170" s="1134"/>
      <c r="J170" s="1134"/>
      <c r="K170" s="1134"/>
      <c r="L170" s="207"/>
    </row>
    <row r="171" spans="2:12" s="157" customFormat="1">
      <c r="B171" s="187" t="s">
        <v>381</v>
      </c>
      <c r="C171" s="188" t="s">
        <v>358</v>
      </c>
      <c r="D171" s="188" t="s">
        <v>369</v>
      </c>
      <c r="E171" s="189" t="s">
        <v>370</v>
      </c>
      <c r="F171" s="189" t="s">
        <v>371</v>
      </c>
      <c r="G171" s="189" t="s">
        <v>372</v>
      </c>
      <c r="H171" s="189" t="s">
        <v>373</v>
      </c>
      <c r="I171" s="189" t="s">
        <v>359</v>
      </c>
      <c r="J171" s="189" t="s">
        <v>374</v>
      </c>
      <c r="K171" s="189" t="s">
        <v>375</v>
      </c>
      <c r="L171" s="207"/>
    </row>
    <row r="172" spans="2:12" s="157" customFormat="1" ht="90">
      <c r="B172" s="192" t="s">
        <v>190</v>
      </c>
      <c r="C172" s="193" t="s">
        <v>44</v>
      </c>
      <c r="D172" s="193" t="s">
        <v>429</v>
      </c>
      <c r="E172" s="193">
        <v>1</v>
      </c>
      <c r="F172" s="193"/>
      <c r="G172" s="193"/>
      <c r="H172" s="193">
        <v>0</v>
      </c>
      <c r="I172" s="211">
        <f>SMALL(F161:F163,1)</f>
        <v>76.489999999999995</v>
      </c>
      <c r="J172" s="212" t="s">
        <v>378</v>
      </c>
      <c r="K172" s="213">
        <f>E172*I172</f>
        <v>76.489999999999995</v>
      </c>
      <c r="L172" s="207"/>
    </row>
    <row r="173" spans="2:12" s="157" customFormat="1" ht="15" customHeight="1">
      <c r="B173" s="1133" t="s">
        <v>380</v>
      </c>
      <c r="C173" s="1133"/>
      <c r="D173" s="1133"/>
      <c r="E173" s="1133"/>
      <c r="F173" s="1133"/>
      <c r="G173" s="1133"/>
      <c r="H173" s="1133"/>
      <c r="I173" s="1133"/>
      <c r="J173" s="1133"/>
      <c r="K173" s="210">
        <f>SUM(K172:K172)</f>
        <v>76.489999999999995</v>
      </c>
      <c r="L173" s="207"/>
    </row>
    <row r="174" spans="2:12" s="157" customFormat="1">
      <c r="B174" s="1134"/>
      <c r="C174" s="1134"/>
      <c r="D174" s="1134"/>
      <c r="E174" s="1134"/>
      <c r="F174" s="1134"/>
      <c r="G174" s="1134"/>
      <c r="H174" s="1134"/>
      <c r="I174" s="1134"/>
      <c r="J174" s="1134"/>
      <c r="K174" s="1134"/>
      <c r="L174" s="207"/>
    </row>
    <row r="175" spans="2:12" s="157" customFormat="1" ht="15" customHeight="1">
      <c r="B175" s="1135" t="s">
        <v>388</v>
      </c>
      <c r="C175" s="1135"/>
      <c r="D175" s="1135"/>
      <c r="E175" s="1135"/>
      <c r="F175" s="1135"/>
      <c r="G175" s="214"/>
      <c r="H175" s="214"/>
      <c r="I175" s="214"/>
      <c r="J175" s="214"/>
      <c r="K175" s="214"/>
      <c r="L175" s="207"/>
    </row>
    <row r="176" spans="2:12" s="157" customFormat="1" ht="15" customHeight="1">
      <c r="B176" s="1136" t="s">
        <v>389</v>
      </c>
      <c r="C176" s="1136"/>
      <c r="D176" s="1136"/>
      <c r="E176" s="189" t="s">
        <v>390</v>
      </c>
      <c r="F176" s="189" t="s">
        <v>391</v>
      </c>
      <c r="G176" s="214"/>
      <c r="H176" s="214"/>
      <c r="I176" s="214"/>
      <c r="J176" s="214"/>
      <c r="K176" s="214"/>
      <c r="L176" s="207"/>
    </row>
    <row r="177" spans="2:12" s="157" customFormat="1" ht="15" customHeight="1">
      <c r="B177" s="1124" t="s">
        <v>392</v>
      </c>
      <c r="C177" s="1124"/>
      <c r="D177" s="1124"/>
      <c r="E177" s="1120">
        <v>157.27000000000001</v>
      </c>
      <c r="F177" s="216">
        <f>K169</f>
        <v>27.111000000000001</v>
      </c>
      <c r="G177" s="214"/>
      <c r="H177" s="214"/>
      <c r="I177" s="214"/>
      <c r="J177" s="214"/>
      <c r="K177" s="214"/>
      <c r="L177" s="207"/>
    </row>
    <row r="178" spans="2:12" s="157" customFormat="1" ht="15" customHeight="1">
      <c r="B178" s="1124" t="s">
        <v>393</v>
      </c>
      <c r="C178" s="1124"/>
      <c r="D178" s="1124"/>
      <c r="E178" s="1120"/>
      <c r="F178" s="216">
        <f>K173</f>
        <v>76.489999999999995</v>
      </c>
      <c r="G178" s="214"/>
      <c r="H178" s="214"/>
      <c r="I178" s="214"/>
      <c r="J178" s="214"/>
      <c r="K178" s="214"/>
      <c r="L178" s="207"/>
    </row>
    <row r="179" spans="2:12" s="157" customFormat="1" ht="15" customHeight="1">
      <c r="B179" s="1124" t="s">
        <v>394</v>
      </c>
      <c r="C179" s="1124"/>
      <c r="D179" s="1124"/>
      <c r="E179" s="1120"/>
      <c r="F179" s="216">
        <v>0</v>
      </c>
      <c r="G179" s="214"/>
      <c r="H179" s="214"/>
      <c r="I179" s="214"/>
      <c r="J179" s="214"/>
      <c r="K179" s="214"/>
      <c r="L179" s="207"/>
    </row>
    <row r="180" spans="2:12" s="157" customFormat="1" ht="15" customHeight="1">
      <c r="B180" s="1124" t="s">
        <v>395</v>
      </c>
      <c r="C180" s="1124"/>
      <c r="D180" s="1124"/>
      <c r="E180" s="1120"/>
      <c r="F180" s="216">
        <v>1</v>
      </c>
      <c r="G180" s="214"/>
      <c r="H180" s="214"/>
      <c r="I180" s="214"/>
      <c r="J180" s="214"/>
      <c r="K180" s="214"/>
      <c r="L180" s="207"/>
    </row>
    <row r="181" spans="2:12" s="157" customFormat="1" ht="15" customHeight="1">
      <c r="B181" s="1124" t="s">
        <v>396</v>
      </c>
      <c r="C181" s="1124"/>
      <c r="D181" s="1124"/>
      <c r="E181" s="1120"/>
      <c r="F181" s="216">
        <f>F177+F179</f>
        <v>27.111000000000001</v>
      </c>
      <c r="G181" s="214"/>
      <c r="H181" s="214"/>
      <c r="I181" s="214"/>
      <c r="J181" s="214"/>
      <c r="K181" s="214"/>
      <c r="L181" s="207"/>
    </row>
    <row r="182" spans="2:12" s="157" customFormat="1" ht="15" customHeight="1">
      <c r="B182" s="1124" t="s">
        <v>397</v>
      </c>
      <c r="C182" s="1124"/>
      <c r="D182" s="1124"/>
      <c r="E182" s="1120"/>
      <c r="F182" s="216">
        <f>((F177/F180)+(F179/F180))</f>
        <v>27.111000000000001</v>
      </c>
      <c r="G182" s="214"/>
      <c r="H182" s="214"/>
      <c r="I182" s="214"/>
      <c r="J182" s="214"/>
      <c r="K182" s="214"/>
      <c r="L182" s="207"/>
    </row>
    <row r="183" spans="2:12" s="157" customFormat="1" ht="15" customHeight="1">
      <c r="B183" s="1124" t="s">
        <v>398</v>
      </c>
      <c r="C183" s="1124"/>
      <c r="D183" s="1124"/>
      <c r="E183" s="1120"/>
      <c r="F183" s="216">
        <f>F178+F182</f>
        <v>103.601</v>
      </c>
      <c r="G183" s="214"/>
      <c r="H183" s="214"/>
      <c r="I183" s="214"/>
      <c r="J183" s="214"/>
      <c r="K183" s="214"/>
      <c r="L183" s="207"/>
    </row>
    <row r="184" spans="2:12" s="157" customFormat="1" ht="15" customHeight="1">
      <c r="B184" s="1124" t="s">
        <v>399</v>
      </c>
      <c r="C184" s="1124"/>
      <c r="D184" s="1124"/>
      <c r="E184" s="1120">
        <v>0</v>
      </c>
      <c r="F184" s="216">
        <f>F183*(E184/100)</f>
        <v>0</v>
      </c>
      <c r="G184" s="214"/>
      <c r="H184" s="214"/>
      <c r="I184" s="214"/>
      <c r="J184" s="214"/>
      <c r="K184" s="214"/>
      <c r="L184" s="207"/>
    </row>
    <row r="185" spans="2:12" s="157" customFormat="1" ht="15" customHeight="1">
      <c r="B185" s="1125" t="s">
        <v>400</v>
      </c>
      <c r="C185" s="1125"/>
      <c r="D185" s="1125"/>
      <c r="E185" s="1120"/>
      <c r="F185" s="217">
        <f>F183+F184</f>
        <v>103.601</v>
      </c>
      <c r="G185" s="214"/>
      <c r="H185" s="214"/>
      <c r="I185" s="214"/>
      <c r="J185" s="214"/>
      <c r="K185" s="214"/>
      <c r="L185" s="207"/>
    </row>
    <row r="186" spans="2:12" s="157" customFormat="1">
      <c r="B186" s="218"/>
      <c r="C186" s="219"/>
      <c r="D186" s="219"/>
      <c r="E186" s="220"/>
      <c r="F186" s="221"/>
      <c r="G186" s="222"/>
      <c r="H186" s="222"/>
      <c r="I186" s="222"/>
      <c r="J186" s="222"/>
      <c r="K186" s="222"/>
      <c r="L186" s="225"/>
    </row>
    <row r="187" spans="2:12" s="157" customFormat="1">
      <c r="B187" s="186"/>
      <c r="C187" s="186"/>
      <c r="D187" s="186"/>
      <c r="E187" s="223"/>
      <c r="F187" s="224"/>
      <c r="G187" s="214"/>
      <c r="H187" s="214"/>
      <c r="I187" s="214"/>
      <c r="J187" s="214"/>
      <c r="K187" s="214"/>
      <c r="L187" s="226"/>
    </row>
    <row r="188" spans="2:12" s="157" customFormat="1">
      <c r="B188" s="186"/>
      <c r="C188" s="186"/>
      <c r="D188" s="186"/>
      <c r="E188" s="223"/>
      <c r="F188" s="224"/>
      <c r="G188" s="214"/>
      <c r="H188" s="214"/>
      <c r="I188" s="214"/>
      <c r="J188" s="214"/>
      <c r="K188" s="214"/>
      <c r="L188" s="226"/>
    </row>
    <row r="189" spans="2:12" s="157" customFormat="1">
      <c r="B189" s="186"/>
      <c r="C189" s="186"/>
      <c r="D189" s="186"/>
      <c r="E189" s="223"/>
      <c r="F189" s="224"/>
      <c r="G189" s="214"/>
      <c r="H189" s="214"/>
      <c r="I189" s="214"/>
      <c r="J189" s="214"/>
      <c r="K189" s="214"/>
      <c r="L189" s="226"/>
    </row>
    <row r="190" spans="2:12" s="157" customFormat="1" ht="15.75" customHeight="1">
      <c r="B190" s="1144" t="s">
        <v>430</v>
      </c>
      <c r="C190" s="1144"/>
      <c r="D190" s="1144"/>
      <c r="E190" s="1144"/>
      <c r="F190" s="1144"/>
      <c r="G190" s="1144"/>
      <c r="H190" s="1144"/>
      <c r="I190" s="1141"/>
      <c r="J190" s="1141"/>
      <c r="K190" s="1141"/>
      <c r="L190" s="206"/>
    </row>
    <row r="191" spans="2:12" s="157" customFormat="1" ht="15.75" customHeight="1">
      <c r="B191" s="1122" t="s">
        <v>195</v>
      </c>
      <c r="C191" s="1122"/>
      <c r="D191" s="1122"/>
      <c r="E191" s="1122"/>
      <c r="F191" s="1122"/>
      <c r="G191" s="1122"/>
      <c r="H191" s="1122"/>
      <c r="I191" s="186"/>
      <c r="J191" s="186"/>
      <c r="K191" s="186"/>
      <c r="L191" s="207"/>
    </row>
    <row r="192" spans="2:12" s="157" customFormat="1" ht="15" customHeight="1">
      <c r="B192" s="1135" t="s">
        <v>419</v>
      </c>
      <c r="C192" s="1135"/>
      <c r="D192" s="1142"/>
      <c r="E192" s="1142"/>
      <c r="F192" s="1142"/>
      <c r="G192" s="1142"/>
      <c r="H192" s="1142"/>
      <c r="I192" s="1142"/>
      <c r="J192" s="1142"/>
      <c r="K192" s="1142"/>
      <c r="L192" s="207"/>
    </row>
    <row r="193" spans="2:12" s="157" customFormat="1" ht="15" customHeight="1">
      <c r="B193" s="1135" t="s">
        <v>420</v>
      </c>
      <c r="C193" s="1135"/>
      <c r="D193" s="1135"/>
      <c r="E193" s="186"/>
      <c r="F193" s="186"/>
      <c r="G193" s="186"/>
      <c r="H193" s="186"/>
      <c r="I193" s="186"/>
      <c r="J193" s="186"/>
      <c r="K193" s="186"/>
      <c r="L193" s="207"/>
    </row>
    <row r="194" spans="2:12" s="158" customFormat="1">
      <c r="B194" s="227" t="s">
        <v>354</v>
      </c>
      <c r="C194" s="228"/>
      <c r="D194" s="229"/>
      <c r="E194" s="229"/>
      <c r="F194" s="229"/>
      <c r="G194" s="229"/>
      <c r="H194" s="229"/>
      <c r="I194" s="229"/>
      <c r="J194" s="229"/>
      <c r="K194" s="229"/>
      <c r="L194" s="235"/>
    </row>
    <row r="195" spans="2:12" s="158" customFormat="1">
      <c r="B195" s="230"/>
      <c r="C195" s="229"/>
      <c r="D195" s="229"/>
      <c r="E195" s="229"/>
      <c r="F195" s="229"/>
      <c r="G195" s="229"/>
      <c r="H195" s="229"/>
      <c r="I195" s="229"/>
      <c r="J195" s="229"/>
      <c r="K195" s="229"/>
      <c r="L195" s="235"/>
    </row>
    <row r="196" spans="2:12" s="158" customFormat="1">
      <c r="B196" s="231" t="s">
        <v>356</v>
      </c>
      <c r="C196" s="1127" t="s">
        <v>357</v>
      </c>
      <c r="D196" s="1127"/>
      <c r="E196" s="232" t="s">
        <v>358</v>
      </c>
      <c r="F196" s="232" t="s">
        <v>359</v>
      </c>
      <c r="G196" s="229"/>
      <c r="H196" s="229"/>
      <c r="I196" s="229"/>
      <c r="J196" s="229"/>
      <c r="K196" s="229"/>
      <c r="L196" s="235"/>
    </row>
    <row r="197" spans="2:12" s="158" customFormat="1">
      <c r="B197" s="190" t="s">
        <v>421</v>
      </c>
      <c r="C197" s="1178" t="s">
        <v>422</v>
      </c>
      <c r="D197" s="1178"/>
      <c r="E197" s="233" t="s">
        <v>44</v>
      </c>
      <c r="F197" s="233">
        <v>44.04</v>
      </c>
      <c r="G197" s="229"/>
      <c r="H197" s="229"/>
      <c r="I197" s="229"/>
      <c r="J197" s="229"/>
      <c r="K197" s="229"/>
      <c r="L197" s="235"/>
    </row>
    <row r="198" spans="2:12" s="158" customFormat="1">
      <c r="B198" s="234" t="s">
        <v>423</v>
      </c>
      <c r="C198" s="1178" t="s">
        <v>424</v>
      </c>
      <c r="D198" s="1178"/>
      <c r="E198" s="233" t="s">
        <v>44</v>
      </c>
      <c r="F198" s="233">
        <v>35.909999999999997</v>
      </c>
      <c r="G198" s="229"/>
      <c r="H198" s="229"/>
      <c r="I198" s="229"/>
      <c r="J198" s="229"/>
      <c r="K198" s="229"/>
      <c r="L198" s="235"/>
    </row>
    <row r="199" spans="2:12" s="158" customFormat="1" ht="30">
      <c r="B199" s="190" t="s">
        <v>425</v>
      </c>
      <c r="C199" s="1178" t="s">
        <v>426</v>
      </c>
      <c r="D199" s="1178"/>
      <c r="E199" s="233" t="s">
        <v>44</v>
      </c>
      <c r="F199" s="233">
        <v>42.88</v>
      </c>
      <c r="G199" s="229"/>
      <c r="H199" s="229"/>
      <c r="I199" s="229"/>
      <c r="J199" s="229"/>
      <c r="K199" s="229"/>
      <c r="L199" s="235"/>
    </row>
    <row r="200" spans="2:12" s="158" customFormat="1" ht="15">
      <c r="B200" s="1138"/>
      <c r="C200" s="1138"/>
      <c r="D200" s="1138"/>
      <c r="E200" s="1138"/>
      <c r="F200" s="1138"/>
      <c r="G200" s="1138"/>
      <c r="H200" s="1138"/>
      <c r="I200" s="1138"/>
      <c r="J200" s="1138"/>
      <c r="K200" s="1138"/>
      <c r="L200" s="235"/>
    </row>
    <row r="201" spans="2:12" s="157" customFormat="1">
      <c r="B201" s="1139"/>
      <c r="C201" s="1139"/>
      <c r="D201" s="1139"/>
      <c r="E201" s="1139"/>
      <c r="F201" s="1139"/>
      <c r="G201" s="1139"/>
      <c r="H201" s="1139"/>
      <c r="I201" s="1139"/>
      <c r="J201" s="1139"/>
      <c r="K201" s="1139"/>
      <c r="L201" s="207"/>
    </row>
    <row r="202" spans="2:12" s="157" customFormat="1">
      <c r="B202" s="187" t="s">
        <v>368</v>
      </c>
      <c r="C202" s="188" t="s">
        <v>358</v>
      </c>
      <c r="D202" s="188" t="s">
        <v>369</v>
      </c>
      <c r="E202" s="189" t="s">
        <v>370</v>
      </c>
      <c r="F202" s="189" t="s">
        <v>371</v>
      </c>
      <c r="G202" s="189" t="s">
        <v>372</v>
      </c>
      <c r="H202" s="189" t="s">
        <v>373</v>
      </c>
      <c r="I202" s="189" t="s">
        <v>359</v>
      </c>
      <c r="J202" s="189" t="s">
        <v>374</v>
      </c>
      <c r="K202" s="189" t="s">
        <v>375</v>
      </c>
      <c r="L202" s="207"/>
    </row>
    <row r="203" spans="2:12" s="157" customFormat="1" ht="15">
      <c r="B203" s="190" t="s">
        <v>427</v>
      </c>
      <c r="C203" s="191" t="s">
        <v>403</v>
      </c>
      <c r="D203" s="191">
        <v>88264</v>
      </c>
      <c r="E203" s="191">
        <v>0.7</v>
      </c>
      <c r="F203" s="191"/>
      <c r="G203" s="191"/>
      <c r="H203" s="191">
        <v>0</v>
      </c>
      <c r="I203" s="208"/>
      <c r="J203" s="191">
        <v>23.07</v>
      </c>
      <c r="K203" s="209">
        <f>J203*E203</f>
        <v>16.149000000000001</v>
      </c>
      <c r="L203" s="207"/>
    </row>
    <row r="204" spans="2:12" s="157" customFormat="1" ht="15">
      <c r="B204" s="190" t="s">
        <v>428</v>
      </c>
      <c r="C204" s="191" t="s">
        <v>403</v>
      </c>
      <c r="D204" s="191">
        <v>88316</v>
      </c>
      <c r="E204" s="191">
        <v>0.7</v>
      </c>
      <c r="F204" s="191"/>
      <c r="G204" s="191"/>
      <c r="H204" s="191">
        <v>0</v>
      </c>
      <c r="I204" s="208"/>
      <c r="J204" s="191">
        <v>15.66</v>
      </c>
      <c r="K204" s="209">
        <f>J204*E204</f>
        <v>10.962</v>
      </c>
      <c r="L204" s="207"/>
    </row>
    <row r="205" spans="2:12" s="157" customFormat="1" ht="15" customHeight="1">
      <c r="B205" s="1133" t="s">
        <v>380</v>
      </c>
      <c r="C205" s="1133"/>
      <c r="D205" s="1133"/>
      <c r="E205" s="1133"/>
      <c r="F205" s="1133"/>
      <c r="G205" s="1133"/>
      <c r="H205" s="1133"/>
      <c r="I205" s="1133"/>
      <c r="J205" s="1133"/>
      <c r="K205" s="210">
        <f>SUM(K203:K204)</f>
        <v>27.111000000000001</v>
      </c>
      <c r="L205" s="207"/>
    </row>
    <row r="206" spans="2:12" s="157" customFormat="1">
      <c r="B206" s="1134"/>
      <c r="C206" s="1134"/>
      <c r="D206" s="1134"/>
      <c r="E206" s="1134"/>
      <c r="F206" s="1134"/>
      <c r="G206" s="1134"/>
      <c r="H206" s="1134"/>
      <c r="I206" s="1134"/>
      <c r="J206" s="1134"/>
      <c r="K206" s="1134"/>
      <c r="L206" s="207"/>
    </row>
    <row r="207" spans="2:12" s="157" customFormat="1">
      <c r="B207" s="187" t="s">
        <v>381</v>
      </c>
      <c r="C207" s="188" t="s">
        <v>358</v>
      </c>
      <c r="D207" s="188" t="s">
        <v>369</v>
      </c>
      <c r="E207" s="189" t="s">
        <v>370</v>
      </c>
      <c r="F207" s="189" t="s">
        <v>371</v>
      </c>
      <c r="G207" s="189" t="s">
        <v>372</v>
      </c>
      <c r="H207" s="189" t="s">
        <v>373</v>
      </c>
      <c r="I207" s="189" t="s">
        <v>359</v>
      </c>
      <c r="J207" s="189" t="s">
        <v>374</v>
      </c>
      <c r="K207" s="189" t="s">
        <v>375</v>
      </c>
      <c r="L207" s="207"/>
    </row>
    <row r="208" spans="2:12" s="157" customFormat="1" ht="45">
      <c r="B208" s="192" t="s">
        <v>431</v>
      </c>
      <c r="C208" s="193" t="s">
        <v>44</v>
      </c>
      <c r="D208" s="193" t="s">
        <v>429</v>
      </c>
      <c r="E208" s="193">
        <v>1</v>
      </c>
      <c r="F208" s="193"/>
      <c r="G208" s="193"/>
      <c r="H208" s="193">
        <v>0</v>
      </c>
      <c r="I208" s="211">
        <f>SMALL(F197:F199,1)</f>
        <v>35.909999999999997</v>
      </c>
      <c r="J208" s="212" t="s">
        <v>378</v>
      </c>
      <c r="K208" s="213">
        <f>E208*I208</f>
        <v>35.909999999999997</v>
      </c>
      <c r="L208" s="207"/>
    </row>
    <row r="209" spans="2:12" s="157" customFormat="1" ht="15" customHeight="1">
      <c r="B209" s="1133" t="s">
        <v>380</v>
      </c>
      <c r="C209" s="1133"/>
      <c r="D209" s="1133"/>
      <c r="E209" s="1133"/>
      <c r="F209" s="1133"/>
      <c r="G209" s="1133"/>
      <c r="H209" s="1133"/>
      <c r="I209" s="1133"/>
      <c r="J209" s="1133"/>
      <c r="K209" s="210">
        <f>SUM(K208:K208)</f>
        <v>35.909999999999997</v>
      </c>
      <c r="L209" s="207"/>
    </row>
    <row r="210" spans="2:12" s="157" customFormat="1">
      <c r="B210" s="1134"/>
      <c r="C210" s="1134"/>
      <c r="D210" s="1134"/>
      <c r="E210" s="1134"/>
      <c r="F210" s="1134"/>
      <c r="G210" s="1134"/>
      <c r="H210" s="1134"/>
      <c r="I210" s="1134"/>
      <c r="J210" s="1134"/>
      <c r="K210" s="1134"/>
      <c r="L210" s="207"/>
    </row>
    <row r="211" spans="2:12" s="157" customFormat="1" ht="15" customHeight="1">
      <c r="B211" s="1135" t="s">
        <v>388</v>
      </c>
      <c r="C211" s="1135"/>
      <c r="D211" s="1135"/>
      <c r="E211" s="1135"/>
      <c r="F211" s="1135"/>
      <c r="G211" s="214"/>
      <c r="H211" s="214"/>
      <c r="I211" s="214"/>
      <c r="J211" s="214"/>
      <c r="K211" s="214"/>
      <c r="L211" s="207"/>
    </row>
    <row r="212" spans="2:12" s="157" customFormat="1" ht="15" customHeight="1">
      <c r="B212" s="1136" t="s">
        <v>389</v>
      </c>
      <c r="C212" s="1136"/>
      <c r="D212" s="1136"/>
      <c r="E212" s="189" t="s">
        <v>390</v>
      </c>
      <c r="F212" s="189" t="s">
        <v>391</v>
      </c>
      <c r="G212" s="214"/>
      <c r="H212" s="214"/>
      <c r="I212" s="214"/>
      <c r="J212" s="214"/>
      <c r="K212" s="214"/>
      <c r="L212" s="207"/>
    </row>
    <row r="213" spans="2:12" s="157" customFormat="1" ht="15" customHeight="1">
      <c r="B213" s="1124" t="s">
        <v>392</v>
      </c>
      <c r="C213" s="1124"/>
      <c r="D213" s="1124"/>
      <c r="E213" s="1120">
        <v>157.27000000000001</v>
      </c>
      <c r="F213" s="216">
        <f>K205</f>
        <v>27.111000000000001</v>
      </c>
      <c r="G213" s="214"/>
      <c r="H213" s="214"/>
      <c r="I213" s="214"/>
      <c r="J213" s="214"/>
      <c r="K213" s="214"/>
      <c r="L213" s="207"/>
    </row>
    <row r="214" spans="2:12" s="157" customFormat="1" ht="15" customHeight="1">
      <c r="B214" s="1124" t="s">
        <v>393</v>
      </c>
      <c r="C214" s="1124"/>
      <c r="D214" s="1124"/>
      <c r="E214" s="1120"/>
      <c r="F214" s="216">
        <f>K209</f>
        <v>35.909999999999997</v>
      </c>
      <c r="G214" s="214"/>
      <c r="H214" s="214"/>
      <c r="I214" s="214"/>
      <c r="J214" s="214"/>
      <c r="K214" s="214"/>
      <c r="L214" s="207"/>
    </row>
    <row r="215" spans="2:12" s="157" customFormat="1" ht="15" customHeight="1">
      <c r="B215" s="1124" t="s">
        <v>394</v>
      </c>
      <c r="C215" s="1124"/>
      <c r="D215" s="1124"/>
      <c r="E215" s="1120"/>
      <c r="F215" s="216">
        <v>0</v>
      </c>
      <c r="G215" s="214"/>
      <c r="H215" s="214"/>
      <c r="I215" s="214"/>
      <c r="J215" s="214"/>
      <c r="K215" s="214"/>
      <c r="L215" s="207"/>
    </row>
    <row r="216" spans="2:12" s="157" customFormat="1" ht="15" customHeight="1">
      <c r="B216" s="1124" t="s">
        <v>395</v>
      </c>
      <c r="C216" s="1124"/>
      <c r="D216" s="1124"/>
      <c r="E216" s="1120"/>
      <c r="F216" s="216">
        <v>1</v>
      </c>
      <c r="G216" s="214"/>
      <c r="H216" s="214"/>
      <c r="I216" s="214"/>
      <c r="J216" s="214"/>
      <c r="K216" s="214"/>
      <c r="L216" s="207"/>
    </row>
    <row r="217" spans="2:12" s="157" customFormat="1" ht="15" customHeight="1">
      <c r="B217" s="1124" t="s">
        <v>396</v>
      </c>
      <c r="C217" s="1124"/>
      <c r="D217" s="1124"/>
      <c r="E217" s="1120"/>
      <c r="F217" s="216">
        <f>F213+F215</f>
        <v>27.111000000000001</v>
      </c>
      <c r="G217" s="214"/>
      <c r="H217" s="214"/>
      <c r="I217" s="214"/>
      <c r="J217" s="214"/>
      <c r="K217" s="214"/>
      <c r="L217" s="207"/>
    </row>
    <row r="218" spans="2:12" s="157" customFormat="1" ht="15" customHeight="1">
      <c r="B218" s="1124" t="s">
        <v>397</v>
      </c>
      <c r="C218" s="1124"/>
      <c r="D218" s="1124"/>
      <c r="E218" s="1120"/>
      <c r="F218" s="216">
        <f>((F213/F216)+(F215/F216))</f>
        <v>27.111000000000001</v>
      </c>
      <c r="G218" s="214"/>
      <c r="H218" s="214"/>
      <c r="I218" s="214"/>
      <c r="J218" s="214"/>
      <c r="K218" s="214"/>
      <c r="L218" s="207"/>
    </row>
    <row r="219" spans="2:12" s="157" customFormat="1" ht="15" customHeight="1">
      <c r="B219" s="1124" t="s">
        <v>398</v>
      </c>
      <c r="C219" s="1124"/>
      <c r="D219" s="1124"/>
      <c r="E219" s="1120"/>
      <c r="F219" s="216">
        <f>F214+F218</f>
        <v>63.021000000000001</v>
      </c>
      <c r="G219" s="214"/>
      <c r="H219" s="214"/>
      <c r="I219" s="214"/>
      <c r="J219" s="214"/>
      <c r="K219" s="214"/>
      <c r="L219" s="207"/>
    </row>
    <row r="220" spans="2:12" s="157" customFormat="1" ht="15" customHeight="1">
      <c r="B220" s="1124" t="s">
        <v>399</v>
      </c>
      <c r="C220" s="1124"/>
      <c r="D220" s="1124"/>
      <c r="E220" s="1120">
        <v>0</v>
      </c>
      <c r="F220" s="216">
        <f>F219*(E220/100)</f>
        <v>0</v>
      </c>
      <c r="G220" s="214"/>
      <c r="H220" s="214"/>
      <c r="I220" s="214"/>
      <c r="J220" s="214"/>
      <c r="K220" s="214"/>
      <c r="L220" s="207"/>
    </row>
    <row r="221" spans="2:12" s="157" customFormat="1" ht="15" customHeight="1">
      <c r="B221" s="1125" t="s">
        <v>400</v>
      </c>
      <c r="C221" s="1125"/>
      <c r="D221" s="1125"/>
      <c r="E221" s="1120"/>
      <c r="F221" s="217">
        <f>F219+F220</f>
        <v>63.021000000000001</v>
      </c>
      <c r="G221" s="214"/>
      <c r="H221" s="214"/>
      <c r="I221" s="214"/>
      <c r="J221" s="214"/>
      <c r="K221" s="214"/>
      <c r="L221" s="207"/>
    </row>
    <row r="222" spans="2:12" s="157" customFormat="1">
      <c r="B222" s="218"/>
      <c r="C222" s="219"/>
      <c r="D222" s="219"/>
      <c r="E222" s="220"/>
      <c r="F222" s="221"/>
      <c r="G222" s="222"/>
      <c r="H222" s="222"/>
      <c r="I222" s="222"/>
      <c r="J222" s="222"/>
      <c r="K222" s="222"/>
      <c r="L222" s="225"/>
    </row>
    <row r="223" spans="2:12" s="157" customFormat="1">
      <c r="B223" s="186"/>
      <c r="C223" s="186"/>
      <c r="D223" s="186"/>
      <c r="E223" s="223"/>
      <c r="F223" s="224"/>
      <c r="G223" s="214"/>
      <c r="H223" s="214"/>
      <c r="I223" s="214"/>
      <c r="J223" s="214"/>
      <c r="K223" s="214"/>
      <c r="L223" s="226"/>
    </row>
    <row r="224" spans="2:12" s="157" customFormat="1" ht="16.5" customHeight="1">
      <c r="B224" s="1144" t="s">
        <v>432</v>
      </c>
      <c r="C224" s="1144"/>
      <c r="D224" s="1144"/>
      <c r="E224" s="1144"/>
      <c r="F224" s="1144"/>
      <c r="G224" s="1144"/>
      <c r="H224" s="1144"/>
      <c r="I224" s="1141"/>
      <c r="J224" s="1141"/>
      <c r="K224" s="1141"/>
      <c r="L224" s="206"/>
    </row>
    <row r="225" spans="2:12" s="157" customFormat="1" ht="15.75" customHeight="1">
      <c r="B225" s="1122" t="s">
        <v>433</v>
      </c>
      <c r="C225" s="1122"/>
      <c r="D225" s="1122"/>
      <c r="E225" s="1122"/>
      <c r="F225" s="1122"/>
      <c r="G225" s="1122"/>
      <c r="H225" s="1122"/>
      <c r="I225" s="186"/>
      <c r="J225" s="186"/>
      <c r="K225" s="186"/>
      <c r="L225" s="207"/>
    </row>
    <row r="226" spans="2:12" s="157" customFormat="1" ht="15" customHeight="1">
      <c r="B226" s="1135" t="s">
        <v>434</v>
      </c>
      <c r="C226" s="1135"/>
      <c r="D226" s="1142"/>
      <c r="E226" s="1142"/>
      <c r="F226" s="1142"/>
      <c r="G226" s="1142"/>
      <c r="H226" s="1142"/>
      <c r="I226" s="1142"/>
      <c r="J226" s="1142"/>
      <c r="K226" s="1142"/>
      <c r="L226" s="207"/>
    </row>
    <row r="227" spans="2:12" s="157" customFormat="1" ht="15" customHeight="1">
      <c r="B227" s="1135" t="s">
        <v>420</v>
      </c>
      <c r="C227" s="1135"/>
      <c r="D227" s="1135"/>
      <c r="E227" s="186"/>
      <c r="F227" s="186"/>
      <c r="G227" s="186"/>
      <c r="H227" s="186"/>
      <c r="I227" s="186"/>
      <c r="J227" s="186"/>
      <c r="K227" s="186"/>
      <c r="L227" s="207"/>
    </row>
    <row r="228" spans="2:12" s="158" customFormat="1">
      <c r="B228" s="227" t="s">
        <v>354</v>
      </c>
      <c r="C228" s="228"/>
      <c r="D228" s="229"/>
      <c r="E228" s="229"/>
      <c r="F228" s="229"/>
      <c r="G228" s="229"/>
      <c r="H228" s="229"/>
      <c r="I228" s="229"/>
      <c r="J228" s="229"/>
      <c r="K228" s="229"/>
      <c r="L228" s="235"/>
    </row>
    <row r="229" spans="2:12" s="158" customFormat="1">
      <c r="B229" s="230"/>
      <c r="C229" s="229"/>
      <c r="D229" s="229"/>
      <c r="E229" s="229"/>
      <c r="F229" s="229"/>
      <c r="G229" s="229"/>
      <c r="H229" s="229"/>
      <c r="I229" s="229"/>
      <c r="J229" s="229"/>
      <c r="K229" s="229"/>
      <c r="L229" s="235"/>
    </row>
    <row r="230" spans="2:12" s="158" customFormat="1">
      <c r="B230" s="231" t="s">
        <v>356</v>
      </c>
      <c r="C230" s="1127" t="s">
        <v>357</v>
      </c>
      <c r="D230" s="1127"/>
      <c r="E230" s="232" t="s">
        <v>358</v>
      </c>
      <c r="F230" s="232" t="s">
        <v>359</v>
      </c>
      <c r="G230" s="229"/>
      <c r="H230" s="229"/>
      <c r="I230" s="229"/>
      <c r="J230" s="229"/>
      <c r="K230" s="229"/>
      <c r="L230" s="235"/>
    </row>
    <row r="231" spans="2:12" s="158" customFormat="1">
      <c r="B231" s="190" t="s">
        <v>421</v>
      </c>
      <c r="C231" s="1178" t="s">
        <v>422</v>
      </c>
      <c r="D231" s="1178"/>
      <c r="E231" s="233" t="s">
        <v>44</v>
      </c>
      <c r="F231" s="233">
        <v>94.95</v>
      </c>
      <c r="G231" s="229"/>
      <c r="H231" s="229"/>
      <c r="I231" s="229"/>
      <c r="J231" s="229"/>
      <c r="K231" s="229"/>
      <c r="L231" s="235"/>
    </row>
    <row r="232" spans="2:12" s="158" customFormat="1">
      <c r="B232" s="234" t="s">
        <v>423</v>
      </c>
      <c r="C232" s="1178" t="s">
        <v>424</v>
      </c>
      <c r="D232" s="1178"/>
      <c r="E232" s="233" t="s">
        <v>44</v>
      </c>
      <c r="F232" s="233">
        <v>74.900000000000006</v>
      </c>
      <c r="G232" s="229"/>
      <c r="H232" s="229"/>
      <c r="I232" s="229"/>
      <c r="J232" s="229"/>
      <c r="K232" s="229"/>
      <c r="L232" s="235"/>
    </row>
    <row r="233" spans="2:12" s="158" customFormat="1" ht="30">
      <c r="B233" s="190" t="s">
        <v>425</v>
      </c>
      <c r="C233" s="1178" t="s">
        <v>426</v>
      </c>
      <c r="D233" s="1178"/>
      <c r="E233" s="233" t="s">
        <v>44</v>
      </c>
      <c r="F233" s="233">
        <v>78.900000000000006</v>
      </c>
      <c r="G233" s="229"/>
      <c r="H233" s="229"/>
      <c r="I233" s="229"/>
      <c r="J233" s="229"/>
      <c r="K233" s="229"/>
      <c r="L233" s="235"/>
    </row>
    <row r="234" spans="2:12" s="158" customFormat="1" ht="15">
      <c r="B234" s="1138"/>
      <c r="C234" s="1138"/>
      <c r="D234" s="1138"/>
      <c r="E234" s="1138"/>
      <c r="F234" s="1138"/>
      <c r="G234" s="1138"/>
      <c r="H234" s="1138"/>
      <c r="I234" s="1138"/>
      <c r="J234" s="1138"/>
      <c r="K234" s="1138"/>
      <c r="L234" s="235"/>
    </row>
    <row r="235" spans="2:12" s="157" customFormat="1">
      <c r="B235" s="1139"/>
      <c r="C235" s="1139"/>
      <c r="D235" s="1139"/>
      <c r="E235" s="1139"/>
      <c r="F235" s="1139"/>
      <c r="G235" s="1139"/>
      <c r="H235" s="1139"/>
      <c r="I235" s="1139"/>
      <c r="J235" s="1139"/>
      <c r="K235" s="1139"/>
      <c r="L235" s="207"/>
    </row>
    <row r="236" spans="2:12" s="157" customFormat="1">
      <c r="B236" s="187" t="s">
        <v>368</v>
      </c>
      <c r="C236" s="188" t="s">
        <v>358</v>
      </c>
      <c r="D236" s="188" t="s">
        <v>369</v>
      </c>
      <c r="E236" s="189" t="s">
        <v>370</v>
      </c>
      <c r="F236" s="189" t="s">
        <v>371</v>
      </c>
      <c r="G236" s="189" t="s">
        <v>372</v>
      </c>
      <c r="H236" s="189" t="s">
        <v>373</v>
      </c>
      <c r="I236" s="189" t="s">
        <v>359</v>
      </c>
      <c r="J236" s="189" t="s">
        <v>374</v>
      </c>
      <c r="K236" s="189" t="s">
        <v>375</v>
      </c>
      <c r="L236" s="207"/>
    </row>
    <row r="237" spans="2:12" s="157" customFormat="1" ht="15">
      <c r="B237" s="190" t="s">
        <v>427</v>
      </c>
      <c r="C237" s="191" t="s">
        <v>403</v>
      </c>
      <c r="D237" s="191">
        <v>88264</v>
      </c>
      <c r="E237" s="236">
        <v>0.5</v>
      </c>
      <c r="F237" s="191"/>
      <c r="G237" s="191"/>
      <c r="H237" s="191">
        <v>0</v>
      </c>
      <c r="I237" s="208"/>
      <c r="J237" s="191">
        <v>23.07</v>
      </c>
      <c r="K237" s="209">
        <f>E237*J237</f>
        <v>11.535</v>
      </c>
      <c r="L237" s="207"/>
    </row>
    <row r="238" spans="2:12" s="157" customFormat="1" ht="15">
      <c r="B238" s="190" t="s">
        <v>428</v>
      </c>
      <c r="C238" s="191" t="s">
        <v>403</v>
      </c>
      <c r="D238" s="191">
        <v>88316</v>
      </c>
      <c r="E238" s="236">
        <v>0.3</v>
      </c>
      <c r="F238" s="191"/>
      <c r="G238" s="191"/>
      <c r="H238" s="191">
        <v>0</v>
      </c>
      <c r="I238" s="208"/>
      <c r="J238" s="191">
        <v>15.66</v>
      </c>
      <c r="K238" s="209">
        <f>E238*J238</f>
        <v>4.6979999999999995</v>
      </c>
      <c r="L238" s="207"/>
    </row>
    <row r="239" spans="2:12" s="157" customFormat="1" ht="15" customHeight="1">
      <c r="B239" s="1133" t="s">
        <v>380</v>
      </c>
      <c r="C239" s="1133"/>
      <c r="D239" s="1133"/>
      <c r="E239" s="1133"/>
      <c r="F239" s="1133"/>
      <c r="G239" s="1133"/>
      <c r="H239" s="1133"/>
      <c r="I239" s="1133"/>
      <c r="J239" s="1133"/>
      <c r="K239" s="210">
        <f>SUM(K237:K238)</f>
        <v>16.233000000000001</v>
      </c>
      <c r="L239" s="207"/>
    </row>
    <row r="240" spans="2:12" s="157" customFormat="1">
      <c r="B240" s="1134"/>
      <c r="C240" s="1134"/>
      <c r="D240" s="1134"/>
      <c r="E240" s="1134"/>
      <c r="F240" s="1134"/>
      <c r="G240" s="1134"/>
      <c r="H240" s="1134"/>
      <c r="I240" s="1134"/>
      <c r="J240" s="1134"/>
      <c r="K240" s="1134"/>
      <c r="L240" s="207"/>
    </row>
    <row r="241" spans="2:12" s="157" customFormat="1">
      <c r="B241" s="187" t="s">
        <v>381</v>
      </c>
      <c r="C241" s="188" t="s">
        <v>358</v>
      </c>
      <c r="D241" s="188" t="s">
        <v>369</v>
      </c>
      <c r="E241" s="189" t="s">
        <v>370</v>
      </c>
      <c r="F241" s="189" t="s">
        <v>371</v>
      </c>
      <c r="G241" s="189" t="s">
        <v>372</v>
      </c>
      <c r="H241" s="189" t="s">
        <v>373</v>
      </c>
      <c r="I241" s="189" t="s">
        <v>359</v>
      </c>
      <c r="J241" s="189" t="s">
        <v>374</v>
      </c>
      <c r="K241" s="189" t="s">
        <v>375</v>
      </c>
      <c r="L241" s="207"/>
    </row>
    <row r="242" spans="2:12" s="157" customFormat="1" ht="63">
      <c r="B242" s="237" t="s">
        <v>433</v>
      </c>
      <c r="C242" s="193" t="s">
        <v>44</v>
      </c>
      <c r="D242" s="193" t="s">
        <v>429</v>
      </c>
      <c r="E242" s="193">
        <v>1</v>
      </c>
      <c r="F242" s="193"/>
      <c r="G242" s="193"/>
      <c r="H242" s="193">
        <v>0</v>
      </c>
      <c r="I242" s="238">
        <f>SMALL(F231:F233,1)</f>
        <v>74.900000000000006</v>
      </c>
      <c r="J242" s="193" t="s">
        <v>378</v>
      </c>
      <c r="K242" s="213">
        <f>E242*I242</f>
        <v>74.900000000000006</v>
      </c>
      <c r="L242" s="207"/>
    </row>
    <row r="243" spans="2:12" s="157" customFormat="1" ht="15" customHeight="1">
      <c r="B243" s="1133" t="s">
        <v>380</v>
      </c>
      <c r="C243" s="1133"/>
      <c r="D243" s="1133"/>
      <c r="E243" s="1133"/>
      <c r="F243" s="1133"/>
      <c r="G243" s="1133"/>
      <c r="H243" s="1133"/>
      <c r="I243" s="1133"/>
      <c r="J243" s="1133"/>
      <c r="K243" s="210">
        <f>SUM(K242:K242)</f>
        <v>74.900000000000006</v>
      </c>
      <c r="L243" s="207"/>
    </row>
    <row r="244" spans="2:12" s="157" customFormat="1">
      <c r="B244" s="1134"/>
      <c r="C244" s="1134"/>
      <c r="D244" s="1134"/>
      <c r="E244" s="1134"/>
      <c r="F244" s="1134"/>
      <c r="G244" s="1134"/>
      <c r="H244" s="1134"/>
      <c r="I244" s="1134"/>
      <c r="J244" s="1134"/>
      <c r="K244" s="1134"/>
      <c r="L244" s="207"/>
    </row>
    <row r="245" spans="2:12" s="157" customFormat="1" ht="15" customHeight="1">
      <c r="B245" s="1135" t="s">
        <v>388</v>
      </c>
      <c r="C245" s="1135"/>
      <c r="D245" s="1135"/>
      <c r="E245" s="1135"/>
      <c r="F245" s="1135"/>
      <c r="G245" s="214"/>
      <c r="H245" s="214"/>
      <c r="I245" s="214"/>
      <c r="J245" s="214"/>
      <c r="K245" s="214"/>
      <c r="L245" s="207"/>
    </row>
    <row r="246" spans="2:12" s="157" customFormat="1" ht="15" customHeight="1">
      <c r="B246" s="1136" t="s">
        <v>389</v>
      </c>
      <c r="C246" s="1136"/>
      <c r="D246" s="1136"/>
      <c r="E246" s="189" t="s">
        <v>390</v>
      </c>
      <c r="F246" s="189" t="s">
        <v>391</v>
      </c>
      <c r="G246" s="214"/>
      <c r="H246" s="214"/>
      <c r="I246" s="214"/>
      <c r="J246" s="214"/>
      <c r="K246" s="214"/>
      <c r="L246" s="207"/>
    </row>
    <row r="247" spans="2:12" s="157" customFormat="1" ht="15" customHeight="1">
      <c r="B247" s="1124" t="s">
        <v>392</v>
      </c>
      <c r="C247" s="1124"/>
      <c r="D247" s="1124"/>
      <c r="E247" s="1120">
        <v>157.27000000000001</v>
      </c>
      <c r="F247" s="216">
        <f>K239</f>
        <v>16.233000000000001</v>
      </c>
      <c r="G247" s="214"/>
      <c r="H247" s="214"/>
      <c r="I247" s="214"/>
      <c r="J247" s="214"/>
      <c r="K247" s="214"/>
      <c r="L247" s="207"/>
    </row>
    <row r="248" spans="2:12" s="157" customFormat="1" ht="15" customHeight="1">
      <c r="B248" s="1124" t="s">
        <v>393</v>
      </c>
      <c r="C248" s="1124"/>
      <c r="D248" s="1124"/>
      <c r="E248" s="1120"/>
      <c r="F248" s="216">
        <f>K243</f>
        <v>74.900000000000006</v>
      </c>
      <c r="G248" s="214"/>
      <c r="H248" s="214"/>
      <c r="I248" s="214"/>
      <c r="J248" s="214"/>
      <c r="K248" s="214"/>
      <c r="L248" s="207"/>
    </row>
    <row r="249" spans="2:12" s="157" customFormat="1" ht="15" customHeight="1">
      <c r="B249" s="1124" t="s">
        <v>394</v>
      </c>
      <c r="C249" s="1124"/>
      <c r="D249" s="1124"/>
      <c r="E249" s="1120"/>
      <c r="F249" s="216">
        <v>0</v>
      </c>
      <c r="G249" s="214"/>
      <c r="H249" s="214"/>
      <c r="I249" s="214"/>
      <c r="J249" s="214"/>
      <c r="K249" s="214"/>
      <c r="L249" s="207"/>
    </row>
    <row r="250" spans="2:12" s="157" customFormat="1" ht="15" customHeight="1">
      <c r="B250" s="1124" t="s">
        <v>395</v>
      </c>
      <c r="C250" s="1124"/>
      <c r="D250" s="1124"/>
      <c r="E250" s="1120"/>
      <c r="F250" s="216">
        <v>1</v>
      </c>
      <c r="G250" s="214"/>
      <c r="H250" s="214"/>
      <c r="I250" s="214"/>
      <c r="J250" s="214"/>
      <c r="K250" s="214"/>
      <c r="L250" s="207"/>
    </row>
    <row r="251" spans="2:12" s="157" customFormat="1" ht="15" customHeight="1">
      <c r="B251" s="1124" t="s">
        <v>396</v>
      </c>
      <c r="C251" s="1124"/>
      <c r="D251" s="1124"/>
      <c r="E251" s="1120"/>
      <c r="F251" s="216">
        <f>F247+F249</f>
        <v>16.233000000000001</v>
      </c>
      <c r="G251" s="214"/>
      <c r="H251" s="214"/>
      <c r="I251" s="214"/>
      <c r="J251" s="214"/>
      <c r="K251" s="214"/>
      <c r="L251" s="207"/>
    </row>
    <row r="252" spans="2:12" s="157" customFormat="1" ht="15" customHeight="1">
      <c r="B252" s="1124" t="s">
        <v>397</v>
      </c>
      <c r="C252" s="1124"/>
      <c r="D252" s="1124"/>
      <c r="E252" s="1120"/>
      <c r="F252" s="216">
        <f>((F247/F250)+(F249/F250))</f>
        <v>16.233000000000001</v>
      </c>
      <c r="G252" s="214"/>
      <c r="H252" s="214"/>
      <c r="I252" s="214"/>
      <c r="J252" s="214"/>
      <c r="K252" s="214"/>
      <c r="L252" s="207"/>
    </row>
    <row r="253" spans="2:12" s="157" customFormat="1" ht="15" customHeight="1">
      <c r="B253" s="1124" t="s">
        <v>398</v>
      </c>
      <c r="C253" s="1124"/>
      <c r="D253" s="1124"/>
      <c r="E253" s="1120"/>
      <c r="F253" s="216">
        <f>F248+F252</f>
        <v>91.13300000000001</v>
      </c>
      <c r="G253" s="214"/>
      <c r="H253" s="214"/>
      <c r="I253" s="214"/>
      <c r="J253" s="214"/>
      <c r="K253" s="214"/>
      <c r="L253" s="207"/>
    </row>
    <row r="254" spans="2:12" s="157" customFormat="1" ht="15" customHeight="1">
      <c r="B254" s="1124" t="s">
        <v>399</v>
      </c>
      <c r="C254" s="1124"/>
      <c r="D254" s="1124"/>
      <c r="E254" s="1120">
        <v>0</v>
      </c>
      <c r="F254" s="216">
        <f>F253*(E254/100)</f>
        <v>0</v>
      </c>
      <c r="G254" s="214"/>
      <c r="H254" s="214"/>
      <c r="I254" s="214"/>
      <c r="J254" s="214"/>
      <c r="K254" s="214"/>
      <c r="L254" s="207"/>
    </row>
    <row r="255" spans="2:12" s="157" customFormat="1" ht="15" customHeight="1">
      <c r="B255" s="1125" t="s">
        <v>400</v>
      </c>
      <c r="C255" s="1125"/>
      <c r="D255" s="1125"/>
      <c r="E255" s="1120"/>
      <c r="F255" s="217">
        <f>F253+F254</f>
        <v>91.13300000000001</v>
      </c>
      <c r="G255" s="214"/>
      <c r="H255" s="214"/>
      <c r="I255" s="214"/>
      <c r="J255" s="214"/>
      <c r="K255" s="214"/>
      <c r="L255" s="207"/>
    </row>
    <row r="256" spans="2:12" s="157" customFormat="1" ht="15" customHeight="1">
      <c r="B256" s="218"/>
      <c r="C256" s="219"/>
      <c r="D256" s="219"/>
      <c r="E256" s="220"/>
      <c r="F256" s="221"/>
      <c r="G256" s="222"/>
      <c r="H256" s="222"/>
      <c r="I256" s="222"/>
      <c r="J256" s="222"/>
      <c r="K256" s="222"/>
      <c r="L256" s="225"/>
    </row>
    <row r="257" spans="2:12" s="157" customFormat="1" ht="15" customHeight="1">
      <c r="B257" s="186"/>
      <c r="C257" s="186"/>
      <c r="D257" s="186"/>
      <c r="E257" s="223"/>
      <c r="F257" s="224"/>
      <c r="G257" s="214"/>
      <c r="H257" s="214"/>
      <c r="I257" s="214"/>
      <c r="J257" s="214"/>
      <c r="K257" s="214"/>
      <c r="L257" s="226"/>
    </row>
    <row r="258" spans="2:12" s="157" customFormat="1" ht="15" customHeight="1">
      <c r="B258" s="186"/>
      <c r="C258" s="186"/>
      <c r="D258" s="186"/>
      <c r="E258" s="223"/>
      <c r="F258" s="224"/>
      <c r="G258" s="214"/>
      <c r="H258" s="214"/>
      <c r="I258" s="214"/>
      <c r="J258" s="214"/>
      <c r="K258" s="214"/>
      <c r="L258" s="226"/>
    </row>
    <row r="259" spans="2:12" s="157" customFormat="1">
      <c r="B259" s="186"/>
      <c r="C259" s="186"/>
      <c r="D259" s="186"/>
      <c r="E259" s="223"/>
      <c r="F259" s="224"/>
      <c r="G259" s="214"/>
      <c r="H259" s="214"/>
      <c r="I259" s="214"/>
      <c r="J259" s="214"/>
      <c r="K259" s="214"/>
      <c r="L259" s="226"/>
    </row>
    <row r="260" spans="2:12" s="157" customFormat="1" ht="15.75" customHeight="1">
      <c r="B260" s="1144" t="s">
        <v>435</v>
      </c>
      <c r="C260" s="1144"/>
      <c r="D260" s="1144"/>
      <c r="E260" s="1144"/>
      <c r="F260" s="1144"/>
      <c r="G260" s="1144"/>
      <c r="H260" s="1144"/>
      <c r="I260" s="1141"/>
      <c r="J260" s="1141"/>
      <c r="K260" s="1141"/>
      <c r="L260" s="206"/>
    </row>
    <row r="261" spans="2:12" s="157" customFormat="1" ht="15.75" customHeight="1">
      <c r="B261" s="1122" t="s">
        <v>436</v>
      </c>
      <c r="C261" s="1122"/>
      <c r="D261" s="1122"/>
      <c r="E261" s="1122"/>
      <c r="F261" s="1122"/>
      <c r="G261" s="1122"/>
      <c r="H261" s="1122"/>
      <c r="I261" s="186"/>
      <c r="J261" s="186"/>
      <c r="K261" s="186"/>
      <c r="L261" s="207"/>
    </row>
    <row r="262" spans="2:12" s="157" customFormat="1" ht="15.75" customHeight="1">
      <c r="B262" s="1122"/>
      <c r="C262" s="1122"/>
      <c r="D262" s="1122"/>
      <c r="E262" s="1122"/>
      <c r="F262" s="1122"/>
      <c r="G262" s="1122"/>
      <c r="H262" s="1122"/>
      <c r="I262" s="186"/>
      <c r="J262" s="186"/>
      <c r="K262" s="186"/>
      <c r="L262" s="207"/>
    </row>
    <row r="263" spans="2:12" s="157" customFormat="1" ht="15.75" customHeight="1">
      <c r="B263" s="1122"/>
      <c r="C263" s="1122"/>
      <c r="D263" s="1122"/>
      <c r="E263" s="1122"/>
      <c r="F263" s="1122"/>
      <c r="G263" s="1122"/>
      <c r="H263" s="1122"/>
      <c r="I263" s="186"/>
      <c r="J263" s="186"/>
      <c r="K263" s="186"/>
      <c r="L263" s="207"/>
    </row>
    <row r="264" spans="2:12" s="157" customFormat="1" ht="15" customHeight="1">
      <c r="B264" s="1135" t="s">
        <v>401</v>
      </c>
      <c r="C264" s="1135"/>
      <c r="D264" s="1142"/>
      <c r="E264" s="1142"/>
      <c r="F264" s="1142"/>
      <c r="G264" s="1142"/>
      <c r="H264" s="1142"/>
      <c r="I264" s="1142"/>
      <c r="J264" s="1142"/>
      <c r="K264" s="1142"/>
      <c r="L264" s="207"/>
    </row>
    <row r="265" spans="2:12" s="157" customFormat="1" ht="15" customHeight="1">
      <c r="B265" s="1135" t="s">
        <v>352</v>
      </c>
      <c r="C265" s="1135"/>
      <c r="D265" s="1135"/>
      <c r="E265" s="186"/>
      <c r="F265" s="186"/>
      <c r="G265" s="186"/>
      <c r="H265" s="186"/>
      <c r="I265" s="186"/>
      <c r="J265" s="186"/>
      <c r="K265" s="186"/>
      <c r="L265" s="207"/>
    </row>
    <row r="266" spans="2:12" s="157" customFormat="1">
      <c r="B266" s="1139"/>
      <c r="C266" s="1139"/>
      <c r="D266" s="1139"/>
      <c r="E266" s="1139"/>
      <c r="F266" s="1139"/>
      <c r="G266" s="1139"/>
      <c r="H266" s="1139"/>
      <c r="I266" s="1139"/>
      <c r="J266" s="1139"/>
      <c r="K266" s="1139"/>
      <c r="L266" s="207"/>
    </row>
    <row r="267" spans="2:12" s="157" customFormat="1">
      <c r="B267" s="187" t="s">
        <v>368</v>
      </c>
      <c r="C267" s="188" t="s">
        <v>358</v>
      </c>
      <c r="D267" s="188" t="s">
        <v>369</v>
      </c>
      <c r="E267" s="189" t="s">
        <v>370</v>
      </c>
      <c r="F267" s="189" t="s">
        <v>371</v>
      </c>
      <c r="G267" s="189" t="s">
        <v>372</v>
      </c>
      <c r="H267" s="189" t="s">
        <v>373</v>
      </c>
      <c r="I267" s="189" t="s">
        <v>359</v>
      </c>
      <c r="J267" s="189" t="s">
        <v>374</v>
      </c>
      <c r="K267" s="189" t="s">
        <v>375</v>
      </c>
      <c r="L267" s="207"/>
    </row>
    <row r="268" spans="2:12" s="157" customFormat="1" ht="15">
      <c r="B268" s="190" t="s">
        <v>402</v>
      </c>
      <c r="C268" s="191" t="s">
        <v>403</v>
      </c>
      <c r="D268" s="191">
        <v>10124</v>
      </c>
      <c r="E268" s="191">
        <v>1.1499999999999999</v>
      </c>
      <c r="F268" s="191">
        <v>1</v>
      </c>
      <c r="G268" s="191">
        <v>7.43</v>
      </c>
      <c r="H268" s="191">
        <v>0</v>
      </c>
      <c r="I268" s="208">
        <v>19.12</v>
      </c>
      <c r="J268" s="191" t="s">
        <v>378</v>
      </c>
      <c r="K268" s="209">
        <f>E268*I268</f>
        <v>21.988</v>
      </c>
      <c r="L268" s="207"/>
    </row>
    <row r="269" spans="2:12" s="157" customFormat="1" ht="15">
      <c r="B269" s="190" t="s">
        <v>404</v>
      </c>
      <c r="C269" s="191" t="s">
        <v>403</v>
      </c>
      <c r="D269" s="191">
        <v>10139</v>
      </c>
      <c r="E269" s="191">
        <v>0.95</v>
      </c>
      <c r="F269" s="191">
        <v>1</v>
      </c>
      <c r="G269" s="191">
        <v>7.43</v>
      </c>
      <c r="H269" s="191">
        <v>0</v>
      </c>
      <c r="I269" s="208">
        <v>19.12</v>
      </c>
      <c r="J269" s="191" t="s">
        <v>378</v>
      </c>
      <c r="K269" s="209">
        <f>E269*I269</f>
        <v>18.164000000000001</v>
      </c>
      <c r="L269" s="207"/>
    </row>
    <row r="270" spans="2:12" s="157" customFormat="1" ht="15">
      <c r="B270" s="190" t="s">
        <v>379</v>
      </c>
      <c r="C270" s="191" t="s">
        <v>403</v>
      </c>
      <c r="D270" s="191">
        <v>10146</v>
      </c>
      <c r="E270" s="191">
        <v>1.9</v>
      </c>
      <c r="F270" s="191">
        <v>1</v>
      </c>
      <c r="G270" s="191">
        <v>5.46</v>
      </c>
      <c r="H270" s="191">
        <v>0</v>
      </c>
      <c r="I270" s="208">
        <v>14.05</v>
      </c>
      <c r="J270" s="191" t="s">
        <v>378</v>
      </c>
      <c r="K270" s="209">
        <f>E270*I270</f>
        <v>26.695</v>
      </c>
      <c r="L270" s="207"/>
    </row>
    <row r="271" spans="2:12" s="157" customFormat="1" ht="15" customHeight="1">
      <c r="B271" s="1133" t="s">
        <v>380</v>
      </c>
      <c r="C271" s="1133"/>
      <c r="D271" s="1133"/>
      <c r="E271" s="1133"/>
      <c r="F271" s="1133"/>
      <c r="G271" s="1133"/>
      <c r="H271" s="1133"/>
      <c r="I271" s="1133"/>
      <c r="J271" s="1133"/>
      <c r="K271" s="210">
        <f>SUM(K268:K270)</f>
        <v>66.847000000000008</v>
      </c>
      <c r="L271" s="207"/>
    </row>
    <row r="272" spans="2:12" s="157" customFormat="1">
      <c r="B272" s="1134"/>
      <c r="C272" s="1134"/>
      <c r="D272" s="1134"/>
      <c r="E272" s="1134"/>
      <c r="F272" s="1134"/>
      <c r="G272" s="1134"/>
      <c r="H272" s="1134"/>
      <c r="I272" s="1134"/>
      <c r="J272" s="1134"/>
      <c r="K272" s="1134"/>
      <c r="L272" s="207"/>
    </row>
    <row r="273" spans="2:12" s="157" customFormat="1">
      <c r="B273" s="187" t="s">
        <v>381</v>
      </c>
      <c r="C273" s="188" t="s">
        <v>358</v>
      </c>
      <c r="D273" s="188" t="s">
        <v>369</v>
      </c>
      <c r="E273" s="189" t="s">
        <v>370</v>
      </c>
      <c r="F273" s="189" t="s">
        <v>371</v>
      </c>
      <c r="G273" s="189" t="s">
        <v>372</v>
      </c>
      <c r="H273" s="189" t="s">
        <v>373</v>
      </c>
      <c r="I273" s="189" t="s">
        <v>359</v>
      </c>
      <c r="J273" s="189" t="s">
        <v>374</v>
      </c>
      <c r="K273" s="189" t="s">
        <v>375</v>
      </c>
      <c r="L273" s="207"/>
    </row>
    <row r="274" spans="2:12" s="157" customFormat="1" ht="30">
      <c r="B274" s="192" t="s">
        <v>405</v>
      </c>
      <c r="C274" s="193" t="s">
        <v>383</v>
      </c>
      <c r="D274" s="193">
        <v>35504</v>
      </c>
      <c r="E274" s="193">
        <v>16</v>
      </c>
      <c r="F274" s="193"/>
      <c r="G274" s="193"/>
      <c r="H274" s="193">
        <v>0</v>
      </c>
      <c r="I274" s="211">
        <v>0.93</v>
      </c>
      <c r="J274" s="212" t="s">
        <v>378</v>
      </c>
      <c r="K274" s="213">
        <f t="shared" ref="K274:K280" si="3">E274*I274</f>
        <v>14.88</v>
      </c>
      <c r="L274" s="207"/>
    </row>
    <row r="275" spans="2:12" s="157" customFormat="1" ht="15">
      <c r="B275" s="192" t="s">
        <v>406</v>
      </c>
      <c r="C275" s="193" t="s">
        <v>407</v>
      </c>
      <c r="D275" s="193">
        <v>20503</v>
      </c>
      <c r="E275" s="193">
        <v>3.9E-2</v>
      </c>
      <c r="F275" s="193"/>
      <c r="G275" s="193"/>
      <c r="H275" s="193">
        <v>0</v>
      </c>
      <c r="I275" s="211">
        <v>74.67</v>
      </c>
      <c r="J275" s="212" t="s">
        <v>378</v>
      </c>
      <c r="K275" s="213">
        <f t="shared" si="3"/>
        <v>2.9121299999999999</v>
      </c>
      <c r="L275" s="207"/>
    </row>
    <row r="276" spans="2:12" s="157" customFormat="1" ht="15">
      <c r="B276" s="192" t="s">
        <v>408</v>
      </c>
      <c r="C276" s="193" t="s">
        <v>383</v>
      </c>
      <c r="D276" s="193">
        <v>20508</v>
      </c>
      <c r="E276" s="193">
        <v>25.78</v>
      </c>
      <c r="F276" s="193"/>
      <c r="G276" s="193"/>
      <c r="H276" s="193">
        <v>0</v>
      </c>
      <c r="I276" s="211">
        <v>0.45</v>
      </c>
      <c r="J276" s="212" t="s">
        <v>378</v>
      </c>
      <c r="K276" s="213">
        <f t="shared" si="3"/>
        <v>11.601000000000001</v>
      </c>
      <c r="L276" s="207"/>
    </row>
    <row r="277" spans="2:12" s="157" customFormat="1" ht="15">
      <c r="B277" s="194" t="s">
        <v>409</v>
      </c>
      <c r="C277" s="193" t="s">
        <v>410</v>
      </c>
      <c r="D277" s="193">
        <v>35114</v>
      </c>
      <c r="E277" s="193">
        <v>2</v>
      </c>
      <c r="F277" s="193"/>
      <c r="G277" s="193"/>
      <c r="H277" s="193">
        <v>0</v>
      </c>
      <c r="I277" s="211">
        <v>0.96</v>
      </c>
      <c r="J277" s="212" t="s">
        <v>378</v>
      </c>
      <c r="K277" s="213">
        <f t="shared" si="3"/>
        <v>1.92</v>
      </c>
      <c r="L277" s="207"/>
    </row>
    <row r="278" spans="2:12" s="157" customFormat="1" ht="45">
      <c r="B278" s="192" t="s">
        <v>411</v>
      </c>
      <c r="C278" s="193" t="s">
        <v>377</v>
      </c>
      <c r="D278" s="193">
        <v>950101</v>
      </c>
      <c r="E278" s="193">
        <v>1.1499999999999999</v>
      </c>
      <c r="F278" s="193"/>
      <c r="G278" s="193"/>
      <c r="H278" s="193">
        <v>0</v>
      </c>
      <c r="I278" s="211">
        <v>2.85</v>
      </c>
      <c r="J278" s="212" t="s">
        <v>378</v>
      </c>
      <c r="K278" s="213">
        <f t="shared" si="3"/>
        <v>3.2774999999999999</v>
      </c>
      <c r="L278" s="207"/>
    </row>
    <row r="279" spans="2:12" s="157" customFormat="1" ht="30">
      <c r="B279" s="192" t="s">
        <v>412</v>
      </c>
      <c r="C279" s="193" t="s">
        <v>44</v>
      </c>
      <c r="D279" s="193">
        <v>78735</v>
      </c>
      <c r="E279" s="193">
        <v>0.18</v>
      </c>
      <c r="F279" s="193"/>
      <c r="G279" s="193"/>
      <c r="H279" s="193">
        <v>0</v>
      </c>
      <c r="I279" s="211">
        <v>28.69</v>
      </c>
      <c r="J279" s="212" t="s">
        <v>378</v>
      </c>
      <c r="K279" s="213">
        <f t="shared" si="3"/>
        <v>5.1642000000000001</v>
      </c>
      <c r="L279" s="207"/>
    </row>
    <row r="280" spans="2:12" s="157" customFormat="1" ht="30">
      <c r="B280" s="192" t="s">
        <v>437</v>
      </c>
      <c r="C280" s="193" t="s">
        <v>256</v>
      </c>
      <c r="D280" s="193">
        <v>34544</v>
      </c>
      <c r="E280" s="193">
        <v>0.1</v>
      </c>
      <c r="F280" s="193"/>
      <c r="G280" s="193"/>
      <c r="H280" s="193"/>
      <c r="I280" s="211">
        <v>27.27</v>
      </c>
      <c r="J280" s="212" t="s">
        <v>378</v>
      </c>
      <c r="K280" s="213">
        <f t="shared" si="3"/>
        <v>2.7270000000000003</v>
      </c>
      <c r="L280" s="207"/>
    </row>
    <row r="281" spans="2:12" s="157" customFormat="1" ht="15" customHeight="1">
      <c r="B281" s="1133" t="s">
        <v>380</v>
      </c>
      <c r="C281" s="1133"/>
      <c r="D281" s="1133"/>
      <c r="E281" s="1133"/>
      <c r="F281" s="1133"/>
      <c r="G281" s="1133"/>
      <c r="H281" s="1133"/>
      <c r="I281" s="1133"/>
      <c r="J281" s="1133"/>
      <c r="K281" s="210">
        <f>SUM(K274:K280)</f>
        <v>42.481830000000002</v>
      </c>
      <c r="L281" s="207"/>
    </row>
    <row r="282" spans="2:12" s="157" customFormat="1">
      <c r="B282" s="1134"/>
      <c r="C282" s="1134"/>
      <c r="D282" s="1134"/>
      <c r="E282" s="1134"/>
      <c r="F282" s="1134"/>
      <c r="G282" s="1134"/>
      <c r="H282" s="1134"/>
      <c r="I282" s="1134"/>
      <c r="J282" s="1134"/>
      <c r="K282" s="1134"/>
      <c r="L282" s="207"/>
    </row>
    <row r="283" spans="2:12" s="157" customFormat="1" ht="15" customHeight="1">
      <c r="B283" s="1135" t="s">
        <v>388</v>
      </c>
      <c r="C283" s="1135"/>
      <c r="D283" s="1135"/>
      <c r="E283" s="1135"/>
      <c r="F283" s="1135"/>
      <c r="G283" s="214"/>
      <c r="H283" s="214"/>
      <c r="I283" s="214"/>
      <c r="J283" s="214"/>
      <c r="K283" s="214"/>
      <c r="L283" s="207"/>
    </row>
    <row r="284" spans="2:12" s="157" customFormat="1" ht="15" customHeight="1">
      <c r="B284" s="1136" t="s">
        <v>389</v>
      </c>
      <c r="C284" s="1136"/>
      <c r="D284" s="1136"/>
      <c r="E284" s="189" t="s">
        <v>390</v>
      </c>
      <c r="F284" s="189" t="s">
        <v>391</v>
      </c>
      <c r="G284" s="214"/>
      <c r="H284" s="214"/>
      <c r="I284" s="214"/>
      <c r="J284" s="214"/>
      <c r="K284" s="214"/>
      <c r="L284" s="207"/>
    </row>
    <row r="285" spans="2:12" s="157" customFormat="1" ht="15" customHeight="1">
      <c r="B285" s="1124" t="s">
        <v>392</v>
      </c>
      <c r="C285" s="1124"/>
      <c r="D285" s="1124"/>
      <c r="E285" s="1120">
        <v>157.27000000000001</v>
      </c>
      <c r="F285" s="216">
        <f>K271</f>
        <v>66.847000000000008</v>
      </c>
      <c r="G285" s="214"/>
      <c r="H285" s="214"/>
      <c r="I285" s="214"/>
      <c r="J285" s="214"/>
      <c r="K285" s="214"/>
      <c r="L285" s="207"/>
    </row>
    <row r="286" spans="2:12" s="157" customFormat="1" ht="15" customHeight="1">
      <c r="B286" s="1124" t="s">
        <v>393</v>
      </c>
      <c r="C286" s="1124"/>
      <c r="D286" s="1124"/>
      <c r="E286" s="1120"/>
      <c r="F286" s="216">
        <f>K281</f>
        <v>42.481830000000002</v>
      </c>
      <c r="G286" s="214"/>
      <c r="H286" s="214"/>
      <c r="I286" s="214"/>
      <c r="J286" s="214"/>
      <c r="K286" s="214"/>
      <c r="L286" s="207"/>
    </row>
    <row r="287" spans="2:12" s="157" customFormat="1" ht="15" customHeight="1">
      <c r="B287" s="1124" t="s">
        <v>394</v>
      </c>
      <c r="C287" s="1124"/>
      <c r="D287" s="1124"/>
      <c r="E287" s="1120"/>
      <c r="F287" s="216">
        <v>0</v>
      </c>
      <c r="G287" s="214"/>
      <c r="H287" s="214"/>
      <c r="I287" s="214"/>
      <c r="J287" s="214"/>
      <c r="K287" s="214"/>
      <c r="L287" s="207"/>
    </row>
    <row r="288" spans="2:12" s="157" customFormat="1" ht="15" customHeight="1">
      <c r="B288" s="1124" t="s">
        <v>395</v>
      </c>
      <c r="C288" s="1124"/>
      <c r="D288" s="1124"/>
      <c r="E288" s="1120"/>
      <c r="F288" s="216">
        <v>1</v>
      </c>
      <c r="G288" s="214"/>
      <c r="H288" s="214"/>
      <c r="I288" s="214"/>
      <c r="J288" s="214"/>
      <c r="K288" s="214"/>
      <c r="L288" s="207"/>
    </row>
    <row r="289" spans="2:12" s="157" customFormat="1" ht="15" customHeight="1">
      <c r="B289" s="1124" t="s">
        <v>396</v>
      </c>
      <c r="C289" s="1124"/>
      <c r="D289" s="1124"/>
      <c r="E289" s="1120"/>
      <c r="F289" s="216">
        <f>F285+F287</f>
        <v>66.847000000000008</v>
      </c>
      <c r="G289" s="214"/>
      <c r="H289" s="214"/>
      <c r="I289" s="214"/>
      <c r="J289" s="214"/>
      <c r="K289" s="214"/>
      <c r="L289" s="207"/>
    </row>
    <row r="290" spans="2:12" s="157" customFormat="1" ht="15" customHeight="1">
      <c r="B290" s="1124" t="s">
        <v>397</v>
      </c>
      <c r="C290" s="1124"/>
      <c r="D290" s="1124"/>
      <c r="E290" s="1120"/>
      <c r="F290" s="216">
        <f>((F285/F288)+(F287/F288))</f>
        <v>66.847000000000008</v>
      </c>
      <c r="G290" s="214"/>
      <c r="H290" s="214"/>
      <c r="I290" s="214"/>
      <c r="J290" s="214"/>
      <c r="K290" s="214"/>
      <c r="L290" s="207"/>
    </row>
    <row r="291" spans="2:12" s="157" customFormat="1" ht="15" customHeight="1">
      <c r="B291" s="1124" t="s">
        <v>398</v>
      </c>
      <c r="C291" s="1124"/>
      <c r="D291" s="1124"/>
      <c r="E291" s="1120"/>
      <c r="F291" s="216">
        <f>F286+F290</f>
        <v>109.32883000000001</v>
      </c>
      <c r="G291" s="214"/>
      <c r="H291" s="214"/>
      <c r="I291" s="214"/>
      <c r="J291" s="214"/>
      <c r="K291" s="214"/>
      <c r="L291" s="207"/>
    </row>
    <row r="292" spans="2:12" s="157" customFormat="1" ht="15" customHeight="1">
      <c r="B292" s="1124" t="s">
        <v>399</v>
      </c>
      <c r="C292" s="1124"/>
      <c r="D292" s="1124"/>
      <c r="E292" s="1120">
        <v>0</v>
      </c>
      <c r="F292" s="216">
        <f>F291*(E292/100)</f>
        <v>0</v>
      </c>
      <c r="G292" s="214"/>
      <c r="H292" s="214"/>
      <c r="I292" s="214"/>
      <c r="J292" s="214"/>
      <c r="K292" s="214"/>
      <c r="L292" s="207"/>
    </row>
    <row r="293" spans="2:12" s="157" customFormat="1" ht="15" customHeight="1">
      <c r="B293" s="1125" t="s">
        <v>400</v>
      </c>
      <c r="C293" s="1125"/>
      <c r="D293" s="1125"/>
      <c r="E293" s="1120"/>
      <c r="F293" s="217">
        <f>F291+F292</f>
        <v>109.32883000000001</v>
      </c>
      <c r="G293" s="214"/>
      <c r="H293" s="214"/>
      <c r="I293" s="214"/>
      <c r="J293" s="214"/>
      <c r="K293" s="214"/>
      <c r="L293" s="207"/>
    </row>
    <row r="294" spans="2:12" s="157" customFormat="1">
      <c r="B294" s="218"/>
      <c r="C294" s="219"/>
      <c r="D294" s="219"/>
      <c r="E294" s="220"/>
      <c r="F294" s="221"/>
      <c r="G294" s="222"/>
      <c r="H294" s="222"/>
      <c r="I294" s="222"/>
      <c r="J294" s="222"/>
      <c r="K294" s="222"/>
      <c r="L294" s="225"/>
    </row>
    <row r="295" spans="2:12" s="157" customFormat="1">
      <c r="B295" s="186"/>
      <c r="C295" s="186"/>
      <c r="D295" s="186"/>
      <c r="E295" s="223"/>
      <c r="F295" s="224"/>
      <c r="G295" s="214"/>
      <c r="H295" s="214"/>
      <c r="I295" s="214"/>
      <c r="J295" s="214"/>
      <c r="K295" s="214"/>
      <c r="L295" s="226"/>
    </row>
    <row r="296" spans="2:12" s="157" customFormat="1">
      <c r="B296" s="186"/>
      <c r="C296" s="186"/>
      <c r="D296" s="186"/>
      <c r="E296" s="223"/>
      <c r="F296" s="224"/>
      <c r="G296" s="214"/>
      <c r="H296" s="214"/>
      <c r="I296" s="214"/>
      <c r="J296" s="214"/>
      <c r="K296" s="214"/>
      <c r="L296" s="226"/>
    </row>
    <row r="297" spans="2:12" s="159" customFormat="1">
      <c r="B297" s="239" t="s">
        <v>438</v>
      </c>
      <c r="C297" s="240"/>
      <c r="D297" s="240"/>
      <c r="E297" s="240"/>
      <c r="F297" s="240"/>
      <c r="G297" s="240"/>
      <c r="H297" s="240"/>
      <c r="I297" s="240"/>
      <c r="J297" s="240"/>
      <c r="K297" s="266"/>
    </row>
    <row r="298" spans="2:12" s="159" customFormat="1" ht="15.75" customHeight="1">
      <c r="B298" s="1177" t="s">
        <v>439</v>
      </c>
      <c r="C298" s="1177"/>
      <c r="D298" s="1177"/>
      <c r="E298" s="1177"/>
      <c r="F298" s="1177"/>
      <c r="G298" s="1177"/>
      <c r="H298" s="1177"/>
      <c r="I298" s="1177"/>
      <c r="J298" s="1177"/>
      <c r="K298" s="1177"/>
    </row>
    <row r="299" spans="2:12" s="159" customFormat="1" ht="15.75" customHeight="1">
      <c r="B299" s="1173" t="s">
        <v>440</v>
      </c>
      <c r="C299" s="1173"/>
      <c r="D299" s="1174"/>
      <c r="E299" s="1174"/>
      <c r="F299" s="241"/>
      <c r="G299" s="241"/>
      <c r="H299" s="241"/>
      <c r="I299" s="241"/>
      <c r="J299" s="241"/>
      <c r="K299" s="267"/>
    </row>
    <row r="300" spans="2:12" s="159" customFormat="1">
      <c r="B300" s="242" t="s">
        <v>441</v>
      </c>
      <c r="C300" s="241"/>
      <c r="D300" s="241"/>
      <c r="E300" s="241"/>
      <c r="F300" s="241"/>
      <c r="G300" s="241"/>
      <c r="H300" s="241"/>
      <c r="I300" s="241"/>
      <c r="J300" s="241"/>
      <c r="K300" s="267"/>
    </row>
    <row r="301" spans="2:12" s="160" customFormat="1">
      <c r="B301" s="227" t="s">
        <v>354</v>
      </c>
      <c r="C301" s="243"/>
      <c r="D301" s="244"/>
      <c r="E301" s="244"/>
      <c r="F301" s="245"/>
      <c r="G301" s="245"/>
      <c r="H301" s="244"/>
      <c r="I301" s="244"/>
      <c r="J301" s="244"/>
      <c r="K301" s="268"/>
    </row>
    <row r="302" spans="2:12">
      <c r="B302" s="242"/>
      <c r="C302" s="246"/>
      <c r="D302" s="246"/>
      <c r="E302" s="246"/>
      <c r="F302" s="246"/>
      <c r="G302" s="246"/>
      <c r="H302" s="246"/>
      <c r="I302" s="246"/>
      <c r="J302" s="246"/>
      <c r="K302" s="269"/>
    </row>
    <row r="303" spans="2:12">
      <c r="B303" s="247" t="s">
        <v>356</v>
      </c>
      <c r="C303" s="1175" t="s">
        <v>357</v>
      </c>
      <c r="D303" s="1175"/>
      <c r="E303" s="248" t="s">
        <v>358</v>
      </c>
      <c r="F303" s="248" t="s">
        <v>442</v>
      </c>
      <c r="G303" s="249"/>
      <c r="H303" s="246"/>
      <c r="I303" s="246"/>
      <c r="J303" s="246"/>
      <c r="K303" s="269"/>
    </row>
    <row r="304" spans="2:12">
      <c r="B304" s="250" t="s">
        <v>443</v>
      </c>
      <c r="C304" s="1176" t="s">
        <v>444</v>
      </c>
      <c r="D304" s="1176"/>
      <c r="E304" s="251" t="s">
        <v>362</v>
      </c>
      <c r="F304" s="251">
        <v>845.99</v>
      </c>
      <c r="G304" s="252"/>
      <c r="H304" s="246"/>
      <c r="I304" s="246"/>
      <c r="J304" s="246"/>
      <c r="K304" s="269"/>
    </row>
    <row r="305" spans="2:11">
      <c r="B305" s="253" t="s">
        <v>445</v>
      </c>
      <c r="C305" s="1176" t="s">
        <v>446</v>
      </c>
      <c r="D305" s="1176"/>
      <c r="E305" s="251" t="s">
        <v>362</v>
      </c>
      <c r="F305" s="251">
        <v>842</v>
      </c>
      <c r="G305" s="252"/>
      <c r="H305" s="246"/>
      <c r="I305" s="246"/>
      <c r="J305" s="246"/>
      <c r="K305" s="269"/>
    </row>
    <row r="306" spans="2:11">
      <c r="B306" s="253" t="s">
        <v>447</v>
      </c>
      <c r="C306" s="1176" t="s">
        <v>448</v>
      </c>
      <c r="D306" s="1176"/>
      <c r="E306" s="251" t="s">
        <v>362</v>
      </c>
      <c r="F306" s="251">
        <v>837.16</v>
      </c>
      <c r="G306" s="252"/>
      <c r="H306" s="246"/>
      <c r="I306" s="246"/>
      <c r="J306" s="246"/>
      <c r="K306" s="269"/>
    </row>
    <row r="307" spans="2:11">
      <c r="B307" s="254"/>
      <c r="C307" s="255"/>
      <c r="D307" s="255"/>
      <c r="E307" s="256"/>
      <c r="F307" s="256"/>
      <c r="G307" s="252"/>
      <c r="H307" s="246"/>
      <c r="I307" s="246"/>
      <c r="J307" s="246"/>
      <c r="K307" s="269"/>
    </row>
    <row r="308" spans="2:11">
      <c r="B308" s="1170"/>
      <c r="C308" s="1170"/>
      <c r="D308" s="1170"/>
      <c r="E308" s="1170"/>
      <c r="F308" s="1170"/>
      <c r="G308" s="1170"/>
      <c r="H308" s="1170"/>
      <c r="I308" s="1170"/>
      <c r="J308" s="1170"/>
      <c r="K308" s="1170"/>
    </row>
    <row r="309" spans="2:11">
      <c r="B309" s="257" t="s">
        <v>368</v>
      </c>
      <c r="C309" s="258" t="s">
        <v>358</v>
      </c>
      <c r="D309" s="258" t="s">
        <v>369</v>
      </c>
      <c r="E309" s="259" t="s">
        <v>370</v>
      </c>
      <c r="F309" s="259" t="s">
        <v>371</v>
      </c>
      <c r="G309" s="259" t="s">
        <v>372</v>
      </c>
      <c r="H309" s="259" t="s">
        <v>373</v>
      </c>
      <c r="I309" s="259" t="s">
        <v>359</v>
      </c>
      <c r="J309" s="259" t="s">
        <v>374</v>
      </c>
      <c r="K309" s="270" t="s">
        <v>375</v>
      </c>
    </row>
    <row r="310" spans="2:11">
      <c r="B310" s="260" t="s">
        <v>449</v>
      </c>
      <c r="C310" s="261" t="s">
        <v>377</v>
      </c>
      <c r="D310" s="261">
        <v>88316</v>
      </c>
      <c r="E310" s="261">
        <v>0.8</v>
      </c>
      <c r="F310" s="261">
        <v>1</v>
      </c>
      <c r="G310" s="261"/>
      <c r="H310" s="261">
        <v>0</v>
      </c>
      <c r="I310" s="261">
        <v>15.64</v>
      </c>
      <c r="J310" s="261" t="s">
        <v>378</v>
      </c>
      <c r="K310" s="271">
        <f>E310*I310</f>
        <v>12.512</v>
      </c>
    </row>
    <row r="311" spans="2:11">
      <c r="B311" s="260" t="s">
        <v>450</v>
      </c>
      <c r="C311" s="261" t="s">
        <v>377</v>
      </c>
      <c r="D311" s="261">
        <v>88278</v>
      </c>
      <c r="E311" s="261">
        <v>0.8</v>
      </c>
      <c r="F311" s="261">
        <v>1</v>
      </c>
      <c r="G311" s="261"/>
      <c r="H311" s="261">
        <v>0</v>
      </c>
      <c r="I311" s="261">
        <v>21.45</v>
      </c>
      <c r="J311" s="261" t="s">
        <v>378</v>
      </c>
      <c r="K311" s="271">
        <f>E311*I311</f>
        <v>17.16</v>
      </c>
    </row>
    <row r="312" spans="2:11" ht="15.75" customHeight="1">
      <c r="B312" s="1169" t="s">
        <v>380</v>
      </c>
      <c r="C312" s="1169"/>
      <c r="D312" s="1169"/>
      <c r="E312" s="1169"/>
      <c r="F312" s="1169"/>
      <c r="G312" s="1169"/>
      <c r="H312" s="1169"/>
      <c r="I312" s="1169"/>
      <c r="J312" s="1169"/>
      <c r="K312" s="272">
        <f>K310+K311</f>
        <v>29.672000000000001</v>
      </c>
    </row>
    <row r="313" spans="2:11">
      <c r="B313" s="1170"/>
      <c r="C313" s="1170"/>
      <c r="D313" s="1170"/>
      <c r="E313" s="1170"/>
      <c r="F313" s="1170"/>
      <c r="G313" s="1170"/>
      <c r="H313" s="1170"/>
      <c r="I313" s="1170"/>
      <c r="J313" s="1170"/>
      <c r="K313" s="1170"/>
    </row>
    <row r="314" spans="2:11">
      <c r="B314" s="257" t="s">
        <v>381</v>
      </c>
      <c r="C314" s="258" t="s">
        <v>358</v>
      </c>
      <c r="D314" s="258" t="s">
        <v>369</v>
      </c>
      <c r="E314" s="259" t="s">
        <v>370</v>
      </c>
      <c r="F314" s="259" t="s">
        <v>371</v>
      </c>
      <c r="G314" s="259" t="s">
        <v>372</v>
      </c>
      <c r="H314" s="259" t="s">
        <v>373</v>
      </c>
      <c r="I314" s="259" t="s">
        <v>359</v>
      </c>
      <c r="J314" s="259" t="s">
        <v>374</v>
      </c>
      <c r="K314" s="270" t="s">
        <v>375</v>
      </c>
    </row>
    <row r="315" spans="2:11" ht="28.5">
      <c r="B315" s="262" t="s">
        <v>451</v>
      </c>
      <c r="C315" s="261" t="s">
        <v>362</v>
      </c>
      <c r="D315" s="261" t="s">
        <v>429</v>
      </c>
      <c r="E315" s="261">
        <v>1</v>
      </c>
      <c r="F315" s="261"/>
      <c r="G315" s="261"/>
      <c r="H315" s="261"/>
      <c r="I315" s="251">
        <f>SMALL(F304:F306,1)</f>
        <v>837.16</v>
      </c>
      <c r="J315" s="261" t="s">
        <v>378</v>
      </c>
      <c r="K315" s="271">
        <f>E315*I315</f>
        <v>837.16</v>
      </c>
    </row>
    <row r="316" spans="2:11" ht="15.75" customHeight="1">
      <c r="B316" s="1169" t="s">
        <v>380</v>
      </c>
      <c r="C316" s="1169"/>
      <c r="D316" s="1169"/>
      <c r="E316" s="1169"/>
      <c r="F316" s="1169"/>
      <c r="G316" s="1169"/>
      <c r="H316" s="1169"/>
      <c r="I316" s="1169"/>
      <c r="J316" s="1169"/>
      <c r="K316" s="272">
        <f>SUM(K315:K315)</f>
        <v>837.16</v>
      </c>
    </row>
    <row r="317" spans="2:11">
      <c r="B317" s="1170"/>
      <c r="C317" s="1170"/>
      <c r="D317" s="1170"/>
      <c r="E317" s="1170"/>
      <c r="F317" s="1170"/>
      <c r="G317" s="1170"/>
      <c r="H317" s="1170"/>
      <c r="I317" s="1170"/>
      <c r="J317" s="1170"/>
      <c r="K317" s="1170"/>
    </row>
    <row r="318" spans="2:11" ht="15.75" customHeight="1">
      <c r="B318" s="1171" t="s">
        <v>388</v>
      </c>
      <c r="C318" s="1171"/>
      <c r="D318" s="1171"/>
      <c r="E318" s="1171"/>
      <c r="F318" s="1171"/>
      <c r="G318" s="263"/>
      <c r="H318" s="263"/>
      <c r="I318" s="263"/>
      <c r="J318" s="263"/>
      <c r="K318" s="273"/>
    </row>
    <row r="319" spans="2:11" ht="31.5" customHeight="1">
      <c r="B319" s="1172" t="s">
        <v>389</v>
      </c>
      <c r="C319" s="1172"/>
      <c r="D319" s="1172"/>
      <c r="E319" s="264" t="s">
        <v>390</v>
      </c>
      <c r="F319" s="264" t="s">
        <v>391</v>
      </c>
      <c r="G319" s="263"/>
      <c r="H319" s="263"/>
      <c r="I319" s="263"/>
      <c r="J319" s="263"/>
      <c r="K319" s="273"/>
    </row>
    <row r="320" spans="2:11" ht="15" customHeight="1">
      <c r="B320" s="1164" t="s">
        <v>392</v>
      </c>
      <c r="C320" s="1164"/>
      <c r="D320" s="1164"/>
      <c r="E320" s="1131">
        <v>128.33000000000001</v>
      </c>
      <c r="F320" s="265">
        <f>K312</f>
        <v>29.672000000000001</v>
      </c>
      <c r="G320" s="263"/>
      <c r="H320" s="263"/>
      <c r="I320" s="263"/>
      <c r="J320" s="263"/>
      <c r="K320" s="273"/>
    </row>
    <row r="321" spans="2:14" ht="15" customHeight="1">
      <c r="B321" s="1164" t="s">
        <v>393</v>
      </c>
      <c r="C321" s="1164"/>
      <c r="D321" s="1164"/>
      <c r="E321" s="1131"/>
      <c r="F321" s="265">
        <f>K316</f>
        <v>837.16</v>
      </c>
      <c r="G321" s="263"/>
      <c r="H321" s="263"/>
      <c r="I321" s="263"/>
      <c r="J321" s="263"/>
      <c r="K321" s="273"/>
    </row>
    <row r="322" spans="2:14" ht="15" customHeight="1">
      <c r="B322" s="1164" t="s">
        <v>394</v>
      </c>
      <c r="C322" s="1164"/>
      <c r="D322" s="1164"/>
      <c r="E322" s="1131"/>
      <c r="F322" s="265">
        <v>0</v>
      </c>
      <c r="G322" s="263"/>
      <c r="H322" s="263"/>
      <c r="I322" s="263"/>
      <c r="J322" s="263"/>
      <c r="K322" s="273"/>
    </row>
    <row r="323" spans="2:14" ht="15" customHeight="1">
      <c r="B323" s="1164" t="s">
        <v>395</v>
      </c>
      <c r="C323" s="1164"/>
      <c r="D323" s="1164"/>
      <c r="E323" s="1131"/>
      <c r="F323" s="265">
        <v>1</v>
      </c>
      <c r="G323" s="263"/>
      <c r="H323" s="263"/>
      <c r="I323" s="263"/>
      <c r="J323" s="263"/>
      <c r="K323" s="273"/>
    </row>
    <row r="324" spans="2:14" ht="15" customHeight="1">
      <c r="B324" s="1164" t="s">
        <v>396</v>
      </c>
      <c r="C324" s="1164"/>
      <c r="D324" s="1164"/>
      <c r="E324" s="1131"/>
      <c r="F324" s="265">
        <f>F320+F322</f>
        <v>29.672000000000001</v>
      </c>
      <c r="G324" s="263"/>
      <c r="H324" s="263"/>
      <c r="I324" s="263"/>
      <c r="J324" s="263"/>
      <c r="K324" s="273"/>
    </row>
    <row r="325" spans="2:14" ht="15" customHeight="1">
      <c r="B325" s="1164" t="s">
        <v>397</v>
      </c>
      <c r="C325" s="1164"/>
      <c r="D325" s="1164"/>
      <c r="E325" s="1131"/>
      <c r="F325" s="265">
        <f>((F320/F323)+(F322/F323))</f>
        <v>29.672000000000001</v>
      </c>
      <c r="G325" s="263"/>
      <c r="H325" s="263"/>
      <c r="I325" s="263"/>
      <c r="J325" s="263"/>
      <c r="K325" s="273"/>
    </row>
    <row r="326" spans="2:14" ht="15" customHeight="1">
      <c r="B326" s="1164" t="s">
        <v>398</v>
      </c>
      <c r="C326" s="1164"/>
      <c r="D326" s="1164"/>
      <c r="E326" s="1131"/>
      <c r="F326" s="265">
        <f>F321+F325</f>
        <v>866.83199999999999</v>
      </c>
      <c r="G326" s="263"/>
      <c r="H326" s="263"/>
      <c r="I326" s="263"/>
      <c r="J326" s="263"/>
      <c r="K326" s="273"/>
    </row>
    <row r="327" spans="2:14" ht="15" customHeight="1">
      <c r="B327" s="1164" t="s">
        <v>399</v>
      </c>
      <c r="C327" s="1164"/>
      <c r="D327" s="1164"/>
      <c r="E327" s="1132">
        <v>0</v>
      </c>
      <c r="F327" s="265">
        <f>F326*(E327/100)</f>
        <v>0</v>
      </c>
      <c r="G327" s="263"/>
      <c r="H327" s="263"/>
      <c r="I327" s="263"/>
      <c r="J327" s="263"/>
      <c r="K327" s="273"/>
    </row>
    <row r="328" spans="2:14" ht="15.75" customHeight="1">
      <c r="B328" s="1165" t="s">
        <v>400</v>
      </c>
      <c r="C328" s="1165"/>
      <c r="D328" s="1165"/>
      <c r="E328" s="1132"/>
      <c r="F328" s="274">
        <f>F326+F327</f>
        <v>866.83199999999999</v>
      </c>
      <c r="G328" s="275"/>
      <c r="H328" s="275"/>
      <c r="I328" s="275"/>
      <c r="J328" s="275"/>
      <c r="K328" s="278"/>
    </row>
    <row r="329" spans="2:14" s="157" customFormat="1">
      <c r="B329" s="186"/>
      <c r="C329" s="186"/>
      <c r="D329" s="186"/>
      <c r="E329" s="223"/>
      <c r="F329" s="224"/>
      <c r="G329" s="214"/>
      <c r="H329" s="214"/>
      <c r="I329" s="214"/>
      <c r="J329" s="214"/>
      <c r="K329" s="214"/>
      <c r="L329" s="226"/>
    </row>
    <row r="330" spans="2:14">
      <c r="B330" s="184"/>
      <c r="C330" s="184"/>
      <c r="D330" s="184"/>
      <c r="E330" s="184"/>
      <c r="F330" s="184"/>
      <c r="G330" s="184"/>
      <c r="H330" s="184"/>
      <c r="I330" s="184"/>
      <c r="J330" s="184"/>
      <c r="K330" s="184"/>
      <c r="L330" s="205"/>
      <c r="M330" s="205"/>
      <c r="N330" s="205"/>
    </row>
    <row r="331" spans="2:14" s="156" customFormat="1" ht="15.75" customHeight="1">
      <c r="B331" s="1166" t="s">
        <v>452</v>
      </c>
      <c r="C331" s="1166"/>
      <c r="D331" s="1166"/>
      <c r="E331" s="1166"/>
      <c r="F331" s="1166"/>
      <c r="G331" s="1166"/>
      <c r="H331" s="1166"/>
      <c r="I331" s="1167"/>
      <c r="J331" s="1167"/>
      <c r="K331" s="1167"/>
      <c r="L331" s="195"/>
    </row>
    <row r="332" spans="2:14" s="156" customFormat="1" ht="15.75" customHeight="1">
      <c r="B332" s="1121" t="s">
        <v>286</v>
      </c>
      <c r="C332" s="1121"/>
      <c r="D332" s="1121"/>
      <c r="E332" s="1121"/>
      <c r="F332" s="1121"/>
      <c r="G332" s="1121"/>
      <c r="H332" s="1121"/>
      <c r="I332" s="164"/>
      <c r="J332" s="164"/>
      <c r="K332" s="164"/>
      <c r="L332" s="196"/>
    </row>
    <row r="333" spans="2:14" s="156" customFormat="1">
      <c r="B333" s="1121"/>
      <c r="C333" s="1121"/>
      <c r="D333" s="1121"/>
      <c r="E333" s="1121"/>
      <c r="F333" s="1121"/>
      <c r="G333" s="1121"/>
      <c r="H333" s="1121"/>
      <c r="I333" s="164"/>
      <c r="J333" s="164"/>
      <c r="K333" s="164"/>
      <c r="L333" s="196"/>
    </row>
    <row r="334" spans="2:14" s="156" customFormat="1" ht="15" customHeight="1">
      <c r="B334" s="1158" t="s">
        <v>350</v>
      </c>
      <c r="C334" s="1158"/>
      <c r="D334" s="1168"/>
      <c r="E334" s="1168"/>
      <c r="F334" s="1168"/>
      <c r="G334" s="1168"/>
      <c r="H334" s="1168"/>
      <c r="I334" s="1168"/>
      <c r="J334" s="1168"/>
      <c r="K334" s="1168"/>
      <c r="L334" s="196"/>
    </row>
    <row r="335" spans="2:14" s="156" customFormat="1" ht="15" customHeight="1">
      <c r="B335" s="1158" t="s">
        <v>352</v>
      </c>
      <c r="C335" s="1158"/>
      <c r="D335" s="1158"/>
      <c r="E335" s="164"/>
      <c r="F335" s="164"/>
      <c r="G335" s="164"/>
      <c r="H335" s="164"/>
      <c r="I335" s="164"/>
      <c r="J335" s="164"/>
      <c r="K335" s="164"/>
      <c r="L335" s="196"/>
    </row>
    <row r="336" spans="2:14">
      <c r="B336" s="227" t="s">
        <v>354</v>
      </c>
      <c r="C336" s="166"/>
      <c r="D336" s="167"/>
      <c r="E336" s="167"/>
      <c r="F336" s="167"/>
      <c r="G336" s="167"/>
      <c r="H336" s="167"/>
      <c r="I336" s="167"/>
      <c r="J336" s="167"/>
      <c r="K336" s="167"/>
      <c r="L336" s="197"/>
    </row>
    <row r="337" spans="2:12">
      <c r="B337" s="168"/>
      <c r="C337" s="167"/>
      <c r="D337" s="167"/>
      <c r="E337" s="167"/>
      <c r="F337" s="167"/>
      <c r="G337" s="167"/>
      <c r="H337" s="167"/>
      <c r="I337" s="167"/>
      <c r="J337" s="167"/>
      <c r="K337" s="167"/>
      <c r="L337" s="197"/>
    </row>
    <row r="338" spans="2:12">
      <c r="B338" s="169" t="s">
        <v>356</v>
      </c>
      <c r="C338" s="1160" t="s">
        <v>357</v>
      </c>
      <c r="D338" s="1160"/>
      <c r="E338" s="170" t="s">
        <v>358</v>
      </c>
      <c r="F338" s="170" t="s">
        <v>359</v>
      </c>
      <c r="G338" s="167"/>
      <c r="H338" s="167"/>
      <c r="I338" s="167"/>
      <c r="J338" s="167"/>
      <c r="K338" s="167"/>
      <c r="L338" s="197"/>
    </row>
    <row r="339" spans="2:12" ht="30">
      <c r="B339" s="171" t="s">
        <v>360</v>
      </c>
      <c r="C339" s="1161" t="s">
        <v>361</v>
      </c>
      <c r="D339" s="1161"/>
      <c r="E339" s="276" t="s">
        <v>362</v>
      </c>
      <c r="F339" s="276">
        <v>78</v>
      </c>
      <c r="G339" s="167"/>
      <c r="H339" s="167"/>
      <c r="I339" s="167"/>
      <c r="J339" s="167"/>
      <c r="K339" s="167"/>
      <c r="L339" s="197"/>
    </row>
    <row r="340" spans="2:12" ht="30">
      <c r="B340" s="171" t="s">
        <v>453</v>
      </c>
      <c r="C340" s="1161" t="s">
        <v>361</v>
      </c>
      <c r="D340" s="1161"/>
      <c r="E340" s="276" t="s">
        <v>362</v>
      </c>
      <c r="F340" s="276">
        <v>94.05</v>
      </c>
      <c r="G340" s="167"/>
      <c r="H340" s="167"/>
      <c r="I340" s="167"/>
      <c r="J340" s="167"/>
      <c r="K340" s="167"/>
      <c r="L340" s="197"/>
    </row>
    <row r="341" spans="2:12" ht="30">
      <c r="B341" s="171" t="s">
        <v>366</v>
      </c>
      <c r="C341" s="1161" t="s">
        <v>367</v>
      </c>
      <c r="D341" s="1161"/>
      <c r="E341" s="276" t="s">
        <v>362</v>
      </c>
      <c r="F341" s="276">
        <v>93.9</v>
      </c>
      <c r="G341" s="167"/>
      <c r="H341" s="167"/>
      <c r="I341" s="167"/>
      <c r="J341" s="167"/>
      <c r="K341" s="167"/>
      <c r="L341" s="197"/>
    </row>
    <row r="342" spans="2:12">
      <c r="B342" s="1162"/>
      <c r="C342" s="1162"/>
      <c r="D342" s="1162"/>
      <c r="E342" s="1162"/>
      <c r="F342" s="1162"/>
      <c r="G342" s="1162"/>
      <c r="H342" s="1162"/>
      <c r="I342" s="1162"/>
      <c r="J342" s="1162"/>
      <c r="K342" s="1162"/>
      <c r="L342" s="197"/>
    </row>
    <row r="343" spans="2:12" s="156" customFormat="1">
      <c r="B343" s="1163"/>
      <c r="C343" s="1163"/>
      <c r="D343" s="1163"/>
      <c r="E343" s="1163"/>
      <c r="F343" s="1163"/>
      <c r="G343" s="1163"/>
      <c r="H343" s="1163"/>
      <c r="I343" s="1163"/>
      <c r="J343" s="1163"/>
      <c r="K343" s="1163"/>
      <c r="L343" s="196"/>
    </row>
    <row r="344" spans="2:12" s="156" customFormat="1">
      <c r="B344" s="173" t="s">
        <v>368</v>
      </c>
      <c r="C344" s="174" t="s">
        <v>358</v>
      </c>
      <c r="D344" s="174" t="s">
        <v>369</v>
      </c>
      <c r="E344" s="175" t="s">
        <v>370</v>
      </c>
      <c r="F344" s="175" t="s">
        <v>371</v>
      </c>
      <c r="G344" s="175" t="s">
        <v>372</v>
      </c>
      <c r="H344" s="175" t="s">
        <v>373</v>
      </c>
      <c r="I344" s="175" t="s">
        <v>359</v>
      </c>
      <c r="J344" s="175" t="s">
        <v>374</v>
      </c>
      <c r="K344" s="175" t="s">
        <v>375</v>
      </c>
      <c r="L344" s="196"/>
    </row>
    <row r="345" spans="2:12" s="156" customFormat="1" ht="15">
      <c r="B345" s="176" t="s">
        <v>376</v>
      </c>
      <c r="C345" s="177" t="s">
        <v>377</v>
      </c>
      <c r="D345" s="177">
        <v>88256</v>
      </c>
      <c r="E345" s="178">
        <v>0.44</v>
      </c>
      <c r="F345" s="178"/>
      <c r="G345" s="178"/>
      <c r="H345" s="178">
        <v>0</v>
      </c>
      <c r="I345" s="198">
        <v>22.59</v>
      </c>
      <c r="J345" s="178" t="s">
        <v>378</v>
      </c>
      <c r="K345" s="199">
        <f>E345*I345</f>
        <v>9.9396000000000004</v>
      </c>
      <c r="L345" s="196"/>
    </row>
    <row r="346" spans="2:12" s="156" customFormat="1" ht="15">
      <c r="B346" s="176" t="s">
        <v>379</v>
      </c>
      <c r="C346" s="177" t="s">
        <v>377</v>
      </c>
      <c r="D346" s="177">
        <v>88316</v>
      </c>
      <c r="E346" s="178">
        <v>0.2</v>
      </c>
      <c r="F346" s="178"/>
      <c r="G346" s="178"/>
      <c r="H346" s="178">
        <v>0</v>
      </c>
      <c r="I346" s="198">
        <v>15.66</v>
      </c>
      <c r="J346" s="178" t="s">
        <v>378</v>
      </c>
      <c r="K346" s="199">
        <f>E346*I346</f>
        <v>3.1320000000000001</v>
      </c>
      <c r="L346" s="196"/>
    </row>
    <row r="347" spans="2:12" s="156" customFormat="1" ht="15" customHeight="1">
      <c r="B347" s="1156" t="s">
        <v>380</v>
      </c>
      <c r="C347" s="1156"/>
      <c r="D347" s="1156"/>
      <c r="E347" s="1156"/>
      <c r="F347" s="1156"/>
      <c r="G347" s="1156"/>
      <c r="H347" s="1156"/>
      <c r="I347" s="1156"/>
      <c r="J347" s="1156"/>
      <c r="K347" s="200">
        <f>SUM(K345:K346)</f>
        <v>13.0716</v>
      </c>
      <c r="L347" s="196"/>
    </row>
    <row r="348" spans="2:12" s="156" customFormat="1">
      <c r="B348" s="1157"/>
      <c r="C348" s="1157"/>
      <c r="D348" s="1157"/>
      <c r="E348" s="1157"/>
      <c r="F348" s="1157"/>
      <c r="G348" s="1157"/>
      <c r="H348" s="1157"/>
      <c r="I348" s="1157"/>
      <c r="J348" s="1157"/>
      <c r="K348" s="1157"/>
      <c r="L348" s="196"/>
    </row>
    <row r="349" spans="2:12" s="156" customFormat="1">
      <c r="B349" s="173" t="s">
        <v>381</v>
      </c>
      <c r="C349" s="174" t="s">
        <v>358</v>
      </c>
      <c r="D349" s="174" t="s">
        <v>369</v>
      </c>
      <c r="E349" s="175" t="s">
        <v>370</v>
      </c>
      <c r="F349" s="175" t="s">
        <v>371</v>
      </c>
      <c r="G349" s="175" t="s">
        <v>372</v>
      </c>
      <c r="H349" s="175" t="s">
        <v>373</v>
      </c>
      <c r="I349" s="175" t="s">
        <v>359</v>
      </c>
      <c r="J349" s="175" t="s">
        <v>374</v>
      </c>
      <c r="K349" s="175" t="s">
        <v>375</v>
      </c>
      <c r="L349" s="196"/>
    </row>
    <row r="350" spans="2:12" s="156" customFormat="1" ht="15">
      <c r="B350" s="179" t="s">
        <v>382</v>
      </c>
      <c r="C350" s="180" t="s">
        <v>383</v>
      </c>
      <c r="D350" s="180">
        <v>37595</v>
      </c>
      <c r="E350" s="180">
        <v>8.6199999999999992</v>
      </c>
      <c r="F350" s="180"/>
      <c r="G350" s="180"/>
      <c r="H350" s="180"/>
      <c r="I350" s="201">
        <v>1.69</v>
      </c>
      <c r="J350" s="180" t="s">
        <v>378</v>
      </c>
      <c r="K350" s="202">
        <f>E350*I350</f>
        <v>14.567799999999998</v>
      </c>
      <c r="L350" s="196"/>
    </row>
    <row r="351" spans="2:12" s="156" customFormat="1" ht="30">
      <c r="B351" s="179" t="s">
        <v>454</v>
      </c>
      <c r="C351" s="180" t="s">
        <v>385</v>
      </c>
      <c r="D351" s="180" t="s">
        <v>386</v>
      </c>
      <c r="E351" s="180">
        <v>1.02</v>
      </c>
      <c r="F351" s="180"/>
      <c r="G351" s="180"/>
      <c r="H351" s="180"/>
      <c r="I351" s="201">
        <f>SMALL(F339:F341,1)</f>
        <v>78</v>
      </c>
      <c r="J351" s="180" t="s">
        <v>378</v>
      </c>
      <c r="K351" s="202">
        <f>E351*I351</f>
        <v>79.56</v>
      </c>
      <c r="L351" s="196"/>
    </row>
    <row r="352" spans="2:12" s="156" customFormat="1" ht="30">
      <c r="B352" s="179" t="s">
        <v>455</v>
      </c>
      <c r="C352" s="180" t="s">
        <v>383</v>
      </c>
      <c r="D352" s="180">
        <v>34357</v>
      </c>
      <c r="E352" s="180">
        <v>0.14000000000000001</v>
      </c>
      <c r="F352" s="180"/>
      <c r="G352" s="180"/>
      <c r="H352" s="180"/>
      <c r="I352" s="180">
        <v>3.22</v>
      </c>
      <c r="J352" s="180" t="s">
        <v>378</v>
      </c>
      <c r="K352" s="202">
        <f>E352*I352</f>
        <v>0.45080000000000009</v>
      </c>
      <c r="L352" s="196"/>
    </row>
    <row r="353" spans="2:14" s="156" customFormat="1" ht="15" customHeight="1">
      <c r="B353" s="1156" t="s">
        <v>380</v>
      </c>
      <c r="C353" s="1156"/>
      <c r="D353" s="1156"/>
      <c r="E353" s="1156"/>
      <c r="F353" s="1156"/>
      <c r="G353" s="1156"/>
      <c r="H353" s="1156"/>
      <c r="I353" s="1156"/>
      <c r="J353" s="1156"/>
      <c r="K353" s="200">
        <f>SUM(K350:K352)</f>
        <v>94.578600000000009</v>
      </c>
      <c r="L353" s="196"/>
    </row>
    <row r="354" spans="2:14" s="156" customFormat="1">
      <c r="B354" s="1157"/>
      <c r="C354" s="1157"/>
      <c r="D354" s="1157"/>
      <c r="E354" s="1157"/>
      <c r="F354" s="1157"/>
      <c r="G354" s="1157"/>
      <c r="H354" s="1157"/>
      <c r="I354" s="1157"/>
      <c r="J354" s="1157"/>
      <c r="K354" s="1157"/>
      <c r="L354" s="196"/>
    </row>
    <row r="355" spans="2:14" s="156" customFormat="1" ht="15" customHeight="1">
      <c r="B355" s="1158" t="s">
        <v>388</v>
      </c>
      <c r="C355" s="1158"/>
      <c r="D355" s="1158"/>
      <c r="E355" s="1158"/>
      <c r="F355" s="1158"/>
      <c r="G355" s="181"/>
      <c r="H355" s="181"/>
      <c r="I355" s="181"/>
      <c r="J355" s="181"/>
      <c r="K355" s="181"/>
      <c r="L355" s="196"/>
    </row>
    <row r="356" spans="2:14" s="156" customFormat="1" ht="15" customHeight="1">
      <c r="B356" s="1159" t="s">
        <v>389</v>
      </c>
      <c r="C356" s="1159"/>
      <c r="D356" s="1159"/>
      <c r="E356" s="175" t="s">
        <v>390</v>
      </c>
      <c r="F356" s="175" t="s">
        <v>391</v>
      </c>
      <c r="G356" s="181"/>
      <c r="H356" s="181"/>
      <c r="I356" s="181"/>
      <c r="J356" s="181"/>
      <c r="K356" s="181"/>
      <c r="L356" s="196"/>
    </row>
    <row r="357" spans="2:14" s="156" customFormat="1" ht="15" customHeight="1">
      <c r="B357" s="1153" t="s">
        <v>392</v>
      </c>
      <c r="C357" s="1153"/>
      <c r="D357" s="1153"/>
      <c r="E357" s="1130">
        <v>157.27000000000001</v>
      </c>
      <c r="F357" s="182">
        <f>K347</f>
        <v>13.0716</v>
      </c>
      <c r="G357" s="181"/>
      <c r="H357" s="181"/>
      <c r="I357" s="181"/>
      <c r="J357" s="181"/>
      <c r="K357" s="181"/>
      <c r="L357" s="196"/>
    </row>
    <row r="358" spans="2:14" s="156" customFormat="1" ht="15" customHeight="1">
      <c r="B358" s="1153" t="s">
        <v>393</v>
      </c>
      <c r="C358" s="1153"/>
      <c r="D358" s="1153"/>
      <c r="E358" s="1130"/>
      <c r="F358" s="182">
        <f>K353</f>
        <v>94.578600000000009</v>
      </c>
      <c r="G358" s="181"/>
      <c r="H358" s="181"/>
      <c r="I358" s="181"/>
      <c r="J358" s="181"/>
      <c r="K358" s="181"/>
      <c r="L358" s="196"/>
    </row>
    <row r="359" spans="2:14" s="156" customFormat="1" ht="15" customHeight="1">
      <c r="B359" s="1153" t="s">
        <v>394</v>
      </c>
      <c r="C359" s="1153"/>
      <c r="D359" s="1153"/>
      <c r="E359" s="1130"/>
      <c r="F359" s="182">
        <v>0</v>
      </c>
      <c r="G359" s="181"/>
      <c r="H359" s="181"/>
      <c r="I359" s="181"/>
      <c r="J359" s="181"/>
      <c r="K359" s="181"/>
      <c r="L359" s="196"/>
    </row>
    <row r="360" spans="2:14" s="156" customFormat="1" ht="15" customHeight="1">
      <c r="B360" s="1153" t="s">
        <v>395</v>
      </c>
      <c r="C360" s="1153"/>
      <c r="D360" s="1153"/>
      <c r="E360" s="1130"/>
      <c r="F360" s="182">
        <v>1</v>
      </c>
      <c r="G360" s="181"/>
      <c r="H360" s="181"/>
      <c r="I360" s="181"/>
      <c r="J360" s="181"/>
      <c r="K360" s="181"/>
      <c r="L360" s="196"/>
    </row>
    <row r="361" spans="2:14" s="156" customFormat="1" ht="15" customHeight="1">
      <c r="B361" s="1153" t="s">
        <v>396</v>
      </c>
      <c r="C361" s="1153"/>
      <c r="D361" s="1153"/>
      <c r="E361" s="1130"/>
      <c r="F361" s="182">
        <f>F357+F359</f>
        <v>13.0716</v>
      </c>
      <c r="G361" s="181"/>
      <c r="H361" s="181"/>
      <c r="I361" s="181"/>
      <c r="J361" s="181"/>
      <c r="K361" s="181"/>
      <c r="L361" s="196"/>
    </row>
    <row r="362" spans="2:14" s="156" customFormat="1" ht="15" customHeight="1">
      <c r="B362" s="1153" t="s">
        <v>397</v>
      </c>
      <c r="C362" s="1153"/>
      <c r="D362" s="1153"/>
      <c r="E362" s="1130"/>
      <c r="F362" s="182">
        <f>((F357/F360)+(F359/F360))</f>
        <v>13.0716</v>
      </c>
      <c r="G362" s="181"/>
      <c r="H362" s="181"/>
      <c r="I362" s="181"/>
      <c r="J362" s="181"/>
      <c r="K362" s="181"/>
      <c r="L362" s="196"/>
    </row>
    <row r="363" spans="2:14" s="156" customFormat="1" ht="15" customHeight="1">
      <c r="B363" s="1153" t="s">
        <v>398</v>
      </c>
      <c r="C363" s="1153"/>
      <c r="D363" s="1153"/>
      <c r="E363" s="1130"/>
      <c r="F363" s="182">
        <f>F358+F362</f>
        <v>107.65020000000001</v>
      </c>
      <c r="G363" s="181"/>
      <c r="H363" s="181"/>
      <c r="I363" s="181"/>
      <c r="J363" s="181"/>
      <c r="K363" s="181"/>
      <c r="L363" s="196"/>
    </row>
    <row r="364" spans="2:14" s="156" customFormat="1" ht="15" customHeight="1">
      <c r="B364" s="1153" t="s">
        <v>399</v>
      </c>
      <c r="C364" s="1153"/>
      <c r="D364" s="1153"/>
      <c r="E364" s="1130">
        <v>0</v>
      </c>
      <c r="F364" s="182">
        <f>F363*(E364/100)</f>
        <v>0</v>
      </c>
      <c r="G364" s="181"/>
      <c r="H364" s="181"/>
      <c r="I364" s="181"/>
      <c r="J364" s="181"/>
      <c r="K364" s="181"/>
      <c r="L364" s="196"/>
    </row>
    <row r="365" spans="2:14" s="156" customFormat="1" ht="15" customHeight="1">
      <c r="B365" s="1154" t="s">
        <v>400</v>
      </c>
      <c r="C365" s="1154"/>
      <c r="D365" s="1154"/>
      <c r="E365" s="1130"/>
      <c r="F365" s="183">
        <f>F363+F364</f>
        <v>107.65020000000001</v>
      </c>
      <c r="G365" s="181"/>
      <c r="H365" s="181"/>
      <c r="I365" s="181"/>
      <c r="J365" s="181"/>
      <c r="K365" s="181"/>
      <c r="L365" s="196"/>
    </row>
    <row r="366" spans="2:14" ht="30.75" customHeight="1">
      <c r="B366" s="1155"/>
      <c r="C366" s="1155"/>
      <c r="D366" s="1155"/>
      <c r="E366" s="1155"/>
      <c r="F366" s="1155"/>
      <c r="G366" s="1155"/>
      <c r="H366" s="1155"/>
      <c r="I366" s="1155"/>
      <c r="J366" s="1155"/>
      <c r="K366" s="1155"/>
      <c r="L366" s="204"/>
      <c r="M366" s="205"/>
      <c r="N366" s="205"/>
    </row>
    <row r="367" spans="2:14">
      <c r="B367" s="184"/>
      <c r="C367" s="184"/>
      <c r="D367" s="184"/>
      <c r="E367" s="184"/>
      <c r="F367" s="184"/>
      <c r="G367" s="184"/>
      <c r="H367" s="184"/>
      <c r="I367" s="184"/>
      <c r="J367" s="184"/>
      <c r="K367" s="184"/>
      <c r="L367" s="205"/>
      <c r="M367" s="205"/>
      <c r="N367" s="205"/>
    </row>
    <row r="368" spans="2:14">
      <c r="B368" s="184"/>
      <c r="C368" s="184"/>
      <c r="D368" s="184"/>
      <c r="E368" s="184"/>
      <c r="F368" s="184"/>
      <c r="G368" s="184"/>
      <c r="H368" s="184"/>
      <c r="I368" s="184"/>
      <c r="J368" s="184"/>
      <c r="K368" s="184"/>
      <c r="L368" s="205"/>
      <c r="M368" s="205"/>
      <c r="N368" s="205"/>
    </row>
    <row r="369" spans="2:14">
      <c r="B369" s="184"/>
      <c r="C369" s="184"/>
      <c r="D369" s="184"/>
      <c r="E369" s="184"/>
      <c r="F369" s="184"/>
      <c r="G369" s="184"/>
      <c r="H369" s="184"/>
      <c r="I369" s="184"/>
      <c r="J369" s="184"/>
      <c r="K369" s="184"/>
      <c r="L369" s="205"/>
      <c r="M369" s="205"/>
      <c r="N369" s="205"/>
    </row>
    <row r="370" spans="2:14" s="157" customFormat="1" ht="15.75" customHeight="1">
      <c r="B370" s="1144" t="s">
        <v>456</v>
      </c>
      <c r="C370" s="1144"/>
      <c r="D370" s="1144"/>
      <c r="E370" s="1144"/>
      <c r="F370" s="1144"/>
      <c r="G370" s="1144"/>
      <c r="H370" s="1144"/>
      <c r="I370" s="1141"/>
      <c r="J370" s="1141"/>
      <c r="K370" s="1141"/>
      <c r="L370" s="206"/>
    </row>
    <row r="371" spans="2:14" s="157" customFormat="1" ht="15.75" customHeight="1">
      <c r="B371" s="1122" t="s">
        <v>457</v>
      </c>
      <c r="C371" s="1122"/>
      <c r="D371" s="1122"/>
      <c r="E371" s="1122"/>
      <c r="F371" s="1122"/>
      <c r="G371" s="1122"/>
      <c r="H371" s="1122"/>
      <c r="I371" s="186"/>
      <c r="J371" s="186"/>
      <c r="K371" s="186"/>
      <c r="L371" s="207"/>
    </row>
    <row r="372" spans="2:14" s="157" customFormat="1">
      <c r="B372" s="1122"/>
      <c r="C372" s="1122"/>
      <c r="D372" s="1122"/>
      <c r="E372" s="1122"/>
      <c r="F372" s="1122"/>
      <c r="G372" s="1122"/>
      <c r="H372" s="1122"/>
      <c r="I372" s="186"/>
      <c r="J372" s="186"/>
      <c r="K372" s="186"/>
      <c r="L372" s="207"/>
    </row>
    <row r="373" spans="2:14" s="157" customFormat="1" ht="15" customHeight="1">
      <c r="B373" s="1135" t="s">
        <v>458</v>
      </c>
      <c r="C373" s="1135"/>
      <c r="D373" s="1142"/>
      <c r="E373" s="1142"/>
      <c r="F373" s="1142"/>
      <c r="G373" s="1142"/>
      <c r="H373" s="1142"/>
      <c r="I373" s="1142"/>
      <c r="J373" s="1142"/>
      <c r="K373" s="1142"/>
      <c r="L373" s="207"/>
    </row>
    <row r="374" spans="2:14" s="157" customFormat="1" ht="15" customHeight="1">
      <c r="B374" s="1135" t="s">
        <v>352</v>
      </c>
      <c r="C374" s="1135"/>
      <c r="D374" s="1135"/>
      <c r="E374" s="186"/>
      <c r="F374" s="186"/>
      <c r="G374" s="186"/>
      <c r="H374" s="186"/>
      <c r="I374" s="186"/>
      <c r="J374" s="186"/>
      <c r="K374" s="186"/>
      <c r="L374" s="207"/>
    </row>
    <row r="375" spans="2:14" s="158" customFormat="1">
      <c r="B375" s="227" t="s">
        <v>354</v>
      </c>
      <c r="C375" s="228"/>
      <c r="D375" s="229"/>
      <c r="E375" s="229"/>
      <c r="F375" s="229"/>
      <c r="G375" s="229"/>
      <c r="H375" s="229"/>
      <c r="I375" s="229"/>
      <c r="J375" s="229"/>
      <c r="K375" s="229"/>
      <c r="L375" s="235"/>
    </row>
    <row r="376" spans="2:14" s="158" customFormat="1">
      <c r="B376" s="230"/>
      <c r="C376" s="229"/>
      <c r="D376" s="229"/>
      <c r="E376" s="229"/>
      <c r="F376" s="229"/>
      <c r="G376" s="229"/>
      <c r="H376" s="229"/>
      <c r="I376" s="229"/>
      <c r="J376" s="229"/>
      <c r="K376" s="229"/>
      <c r="L376" s="235"/>
    </row>
    <row r="377" spans="2:14" s="158" customFormat="1">
      <c r="B377" s="231" t="s">
        <v>356</v>
      </c>
      <c r="C377" s="1127" t="s">
        <v>357</v>
      </c>
      <c r="D377" s="1127"/>
      <c r="E377" s="232" t="s">
        <v>358</v>
      </c>
      <c r="F377" s="232" t="s">
        <v>359</v>
      </c>
      <c r="G377" s="229"/>
      <c r="H377" s="229"/>
      <c r="I377" s="229"/>
      <c r="J377" s="229"/>
      <c r="K377" s="229"/>
      <c r="L377" s="235"/>
    </row>
    <row r="378" spans="2:14" s="158" customFormat="1" ht="30">
      <c r="B378" s="190" t="s">
        <v>453</v>
      </c>
      <c r="C378" s="1143" t="s">
        <v>361</v>
      </c>
      <c r="D378" s="1143"/>
      <c r="E378" s="277" t="s">
        <v>362</v>
      </c>
      <c r="F378" s="277">
        <v>49.8</v>
      </c>
      <c r="G378" s="229"/>
      <c r="H378" s="229"/>
      <c r="I378" s="229"/>
      <c r="J378" s="229"/>
      <c r="K378" s="229"/>
      <c r="L378" s="235"/>
    </row>
    <row r="379" spans="2:14" s="158" customFormat="1" ht="30">
      <c r="B379" s="190" t="s">
        <v>459</v>
      </c>
      <c r="C379" s="1143" t="s">
        <v>460</v>
      </c>
      <c r="D379" s="1143"/>
      <c r="E379" s="277" t="s">
        <v>362</v>
      </c>
      <c r="F379" s="277">
        <v>50.25</v>
      </c>
      <c r="G379" s="229"/>
      <c r="H379" s="229"/>
      <c r="I379" s="229"/>
      <c r="J379" s="229"/>
      <c r="K379" s="229"/>
      <c r="L379" s="235"/>
    </row>
    <row r="380" spans="2:14" s="158" customFormat="1" ht="30">
      <c r="B380" s="190" t="s">
        <v>366</v>
      </c>
      <c r="C380" s="1143" t="s">
        <v>367</v>
      </c>
      <c r="D380" s="1143"/>
      <c r="E380" s="277" t="s">
        <v>362</v>
      </c>
      <c r="F380" s="277">
        <v>51.7</v>
      </c>
      <c r="G380" s="229"/>
      <c r="H380" s="229"/>
      <c r="I380" s="229"/>
      <c r="J380" s="229"/>
      <c r="K380" s="229"/>
      <c r="L380" s="235"/>
    </row>
    <row r="381" spans="2:14" s="158" customFormat="1" ht="15">
      <c r="B381" s="1138"/>
      <c r="C381" s="1138"/>
      <c r="D381" s="1138"/>
      <c r="E381" s="1138"/>
      <c r="F381" s="1138"/>
      <c r="G381" s="1138"/>
      <c r="H381" s="1138"/>
      <c r="I381" s="1138"/>
      <c r="J381" s="1138"/>
      <c r="K381" s="1138"/>
      <c r="L381" s="235"/>
    </row>
    <row r="382" spans="2:14" s="157" customFormat="1">
      <c r="B382" s="1139"/>
      <c r="C382" s="1139"/>
      <c r="D382" s="1139"/>
      <c r="E382" s="1139"/>
      <c r="F382" s="1139"/>
      <c r="G382" s="1139"/>
      <c r="H382" s="1139"/>
      <c r="I382" s="1139"/>
      <c r="J382" s="1139"/>
      <c r="K382" s="1139"/>
      <c r="L382" s="207"/>
    </row>
    <row r="383" spans="2:14" s="157" customFormat="1">
      <c r="B383" s="187" t="s">
        <v>368</v>
      </c>
      <c r="C383" s="188" t="s">
        <v>358</v>
      </c>
      <c r="D383" s="188" t="s">
        <v>369</v>
      </c>
      <c r="E383" s="189" t="s">
        <v>370</v>
      </c>
      <c r="F383" s="189" t="s">
        <v>371</v>
      </c>
      <c r="G383" s="189" t="s">
        <v>372</v>
      </c>
      <c r="H383" s="189" t="s">
        <v>373</v>
      </c>
      <c r="I383" s="189" t="s">
        <v>359</v>
      </c>
      <c r="J383" s="189" t="s">
        <v>374</v>
      </c>
      <c r="K383" s="189" t="s">
        <v>375</v>
      </c>
      <c r="L383" s="207"/>
    </row>
    <row r="384" spans="2:14" s="157" customFormat="1" ht="15">
      <c r="B384" s="192" t="s">
        <v>376</v>
      </c>
      <c r="C384" s="191" t="s">
        <v>377</v>
      </c>
      <c r="D384" s="191">
        <v>10128</v>
      </c>
      <c r="E384" s="215">
        <v>0.9</v>
      </c>
      <c r="F384" s="215"/>
      <c r="G384" s="215"/>
      <c r="H384" s="215">
        <v>0</v>
      </c>
      <c r="I384" s="279">
        <v>19.12</v>
      </c>
      <c r="J384" s="215" t="s">
        <v>378</v>
      </c>
      <c r="K384" s="209">
        <f>E384*I384</f>
        <v>17.208000000000002</v>
      </c>
      <c r="L384" s="207"/>
    </row>
    <row r="385" spans="2:12" s="157" customFormat="1" ht="15">
      <c r="B385" s="192" t="s">
        <v>379</v>
      </c>
      <c r="C385" s="191" t="s">
        <v>377</v>
      </c>
      <c r="D385" s="191">
        <v>10146</v>
      </c>
      <c r="E385" s="215">
        <v>0.9</v>
      </c>
      <c r="F385" s="215"/>
      <c r="G385" s="215"/>
      <c r="H385" s="215">
        <v>0</v>
      </c>
      <c r="I385" s="279">
        <v>14.05</v>
      </c>
      <c r="J385" s="215" t="s">
        <v>378</v>
      </c>
      <c r="K385" s="209">
        <f>E385*I385</f>
        <v>12.645000000000001</v>
      </c>
      <c r="L385" s="207"/>
    </row>
    <row r="386" spans="2:12" s="157" customFormat="1" ht="15" customHeight="1">
      <c r="B386" s="1133" t="s">
        <v>380</v>
      </c>
      <c r="C386" s="1133"/>
      <c r="D386" s="1133"/>
      <c r="E386" s="1133"/>
      <c r="F386" s="1133"/>
      <c r="G386" s="1133"/>
      <c r="H386" s="1133"/>
      <c r="I386" s="1133"/>
      <c r="J386" s="1133"/>
      <c r="K386" s="210">
        <f>SUM(K384:K385)</f>
        <v>29.853000000000002</v>
      </c>
      <c r="L386" s="207"/>
    </row>
    <row r="387" spans="2:12" s="157" customFormat="1">
      <c r="B387" s="1134"/>
      <c r="C387" s="1134"/>
      <c r="D387" s="1134"/>
      <c r="E387" s="1134"/>
      <c r="F387" s="1134"/>
      <c r="G387" s="1134"/>
      <c r="H387" s="1134"/>
      <c r="I387" s="1134"/>
      <c r="J387" s="1134"/>
      <c r="K387" s="1134"/>
      <c r="L387" s="207"/>
    </row>
    <row r="388" spans="2:12" s="157" customFormat="1">
      <c r="B388" s="187" t="s">
        <v>381</v>
      </c>
      <c r="C388" s="188" t="s">
        <v>358</v>
      </c>
      <c r="D388" s="188" t="s">
        <v>369</v>
      </c>
      <c r="E388" s="189" t="s">
        <v>370</v>
      </c>
      <c r="F388" s="189" t="s">
        <v>371</v>
      </c>
      <c r="G388" s="189" t="s">
        <v>372</v>
      </c>
      <c r="H388" s="189" t="s">
        <v>373</v>
      </c>
      <c r="I388" s="189" t="s">
        <v>359</v>
      </c>
      <c r="J388" s="189" t="s">
        <v>374</v>
      </c>
      <c r="K388" s="189" t="s">
        <v>375</v>
      </c>
      <c r="L388" s="207"/>
    </row>
    <row r="389" spans="2:12" s="157" customFormat="1" ht="45">
      <c r="B389" s="280" t="s">
        <v>461</v>
      </c>
      <c r="C389" s="193" t="s">
        <v>383</v>
      </c>
      <c r="D389" s="193">
        <v>20732</v>
      </c>
      <c r="E389" s="193">
        <v>10</v>
      </c>
      <c r="F389" s="193"/>
      <c r="G389" s="193"/>
      <c r="H389" s="193"/>
      <c r="I389" s="211">
        <v>1.88</v>
      </c>
      <c r="J389" s="193" t="s">
        <v>378</v>
      </c>
      <c r="K389" s="213">
        <f>E389*I389</f>
        <v>18.799999999999997</v>
      </c>
      <c r="L389" s="207"/>
    </row>
    <row r="390" spans="2:12" s="157" customFormat="1" ht="30">
      <c r="B390" s="280" t="s">
        <v>462</v>
      </c>
      <c r="C390" s="193" t="s">
        <v>385</v>
      </c>
      <c r="D390" s="193" t="s">
        <v>386</v>
      </c>
      <c r="E390" s="193">
        <v>1.02</v>
      </c>
      <c r="F390" s="193"/>
      <c r="G390" s="193"/>
      <c r="H390" s="193"/>
      <c r="I390" s="211">
        <f>SMALL(F378:F380,1)</f>
        <v>49.8</v>
      </c>
      <c r="J390" s="193" t="s">
        <v>378</v>
      </c>
      <c r="K390" s="213">
        <f>E390*I390</f>
        <v>50.795999999999999</v>
      </c>
      <c r="L390" s="207"/>
    </row>
    <row r="391" spans="2:12" s="157" customFormat="1" ht="30">
      <c r="B391" s="280" t="s">
        <v>463</v>
      </c>
      <c r="C391" s="193" t="s">
        <v>383</v>
      </c>
      <c r="D391" s="193">
        <v>20468</v>
      </c>
      <c r="E391" s="193">
        <v>0.3</v>
      </c>
      <c r="F391" s="193"/>
      <c r="G391" s="193"/>
      <c r="H391" s="193"/>
      <c r="I391" s="193">
        <v>11.6</v>
      </c>
      <c r="J391" s="193" t="s">
        <v>378</v>
      </c>
      <c r="K391" s="213">
        <f>E391*I391</f>
        <v>3.48</v>
      </c>
      <c r="L391" s="207"/>
    </row>
    <row r="392" spans="2:12" s="157" customFormat="1" ht="15" customHeight="1">
      <c r="B392" s="1133" t="s">
        <v>380</v>
      </c>
      <c r="C392" s="1133"/>
      <c r="D392" s="1133"/>
      <c r="E392" s="1133"/>
      <c r="F392" s="1133"/>
      <c r="G392" s="1133"/>
      <c r="H392" s="1133"/>
      <c r="I392" s="1133"/>
      <c r="J392" s="1133"/>
      <c r="K392" s="210">
        <f>SUM(K389:K391)</f>
        <v>73.076000000000008</v>
      </c>
      <c r="L392" s="207"/>
    </row>
    <row r="393" spans="2:12" s="157" customFormat="1">
      <c r="B393" s="1134"/>
      <c r="C393" s="1134"/>
      <c r="D393" s="1134"/>
      <c r="E393" s="1134"/>
      <c r="F393" s="1134"/>
      <c r="G393" s="1134"/>
      <c r="H393" s="1134"/>
      <c r="I393" s="1134"/>
      <c r="J393" s="1134"/>
      <c r="K393" s="1134"/>
      <c r="L393" s="207"/>
    </row>
    <row r="394" spans="2:12" s="157" customFormat="1" ht="15" customHeight="1">
      <c r="B394" s="1135" t="s">
        <v>388</v>
      </c>
      <c r="C394" s="1135"/>
      <c r="D394" s="1135"/>
      <c r="E394" s="1135"/>
      <c r="F394" s="1135"/>
      <c r="G394" s="214"/>
      <c r="H394" s="214"/>
      <c r="I394" s="214"/>
      <c r="J394" s="214"/>
      <c r="K394" s="214"/>
      <c r="L394" s="207"/>
    </row>
    <row r="395" spans="2:12" s="157" customFormat="1" ht="15" customHeight="1">
      <c r="B395" s="1136" t="s">
        <v>389</v>
      </c>
      <c r="C395" s="1136"/>
      <c r="D395" s="1136"/>
      <c r="E395" s="189" t="s">
        <v>390</v>
      </c>
      <c r="F395" s="189" t="s">
        <v>391</v>
      </c>
      <c r="G395" s="214"/>
      <c r="H395" s="214"/>
      <c r="I395" s="214"/>
      <c r="J395" s="214"/>
      <c r="K395" s="214"/>
      <c r="L395" s="207"/>
    </row>
    <row r="396" spans="2:12" s="157" customFormat="1" ht="15" customHeight="1">
      <c r="B396" s="1124" t="s">
        <v>392</v>
      </c>
      <c r="C396" s="1124"/>
      <c r="D396" s="1124"/>
      <c r="E396" s="1120">
        <v>157.27000000000001</v>
      </c>
      <c r="F396" s="216">
        <f>K386</f>
        <v>29.853000000000002</v>
      </c>
      <c r="G396" s="214"/>
      <c r="H396" s="214"/>
      <c r="I396" s="214"/>
      <c r="J396" s="214"/>
      <c r="K396" s="214"/>
      <c r="L396" s="207"/>
    </row>
    <row r="397" spans="2:12" s="157" customFormat="1" ht="15" customHeight="1">
      <c r="B397" s="1124" t="s">
        <v>393</v>
      </c>
      <c r="C397" s="1124"/>
      <c r="D397" s="1124"/>
      <c r="E397" s="1120"/>
      <c r="F397" s="216">
        <f>K392</f>
        <v>73.076000000000008</v>
      </c>
      <c r="G397" s="214"/>
      <c r="H397" s="214"/>
      <c r="I397" s="214"/>
      <c r="J397" s="214"/>
      <c r="K397" s="214"/>
      <c r="L397" s="207"/>
    </row>
    <row r="398" spans="2:12" s="157" customFormat="1" ht="15" customHeight="1">
      <c r="B398" s="1124" t="s">
        <v>394</v>
      </c>
      <c r="C398" s="1124"/>
      <c r="D398" s="1124"/>
      <c r="E398" s="1120"/>
      <c r="F398" s="216">
        <v>0</v>
      </c>
      <c r="G398" s="214"/>
      <c r="H398" s="214"/>
      <c r="I398" s="214"/>
      <c r="J398" s="214"/>
      <c r="K398" s="214"/>
      <c r="L398" s="207"/>
    </row>
    <row r="399" spans="2:12" s="157" customFormat="1" ht="15" customHeight="1">
      <c r="B399" s="1124" t="s">
        <v>395</v>
      </c>
      <c r="C399" s="1124"/>
      <c r="D399" s="1124"/>
      <c r="E399" s="1120"/>
      <c r="F399" s="216">
        <v>1</v>
      </c>
      <c r="G399" s="214"/>
      <c r="H399" s="214"/>
      <c r="I399" s="214"/>
      <c r="J399" s="214"/>
      <c r="K399" s="214"/>
      <c r="L399" s="207"/>
    </row>
    <row r="400" spans="2:12" s="157" customFormat="1" ht="15" customHeight="1">
      <c r="B400" s="1124" t="s">
        <v>396</v>
      </c>
      <c r="C400" s="1124"/>
      <c r="D400" s="1124"/>
      <c r="E400" s="1120"/>
      <c r="F400" s="216">
        <f>F396+F398</f>
        <v>29.853000000000002</v>
      </c>
      <c r="G400" s="214"/>
      <c r="H400" s="214"/>
      <c r="I400" s="214"/>
      <c r="J400" s="214"/>
      <c r="K400" s="214"/>
      <c r="L400" s="207"/>
    </row>
    <row r="401" spans="2:14" s="157" customFormat="1" ht="15" customHeight="1">
      <c r="B401" s="1124" t="s">
        <v>397</v>
      </c>
      <c r="C401" s="1124"/>
      <c r="D401" s="1124"/>
      <c r="E401" s="1120"/>
      <c r="F401" s="216">
        <f>((F396/F399)+(F398/F399))</f>
        <v>29.853000000000002</v>
      </c>
      <c r="G401" s="214"/>
      <c r="H401" s="214"/>
      <c r="I401" s="214"/>
      <c r="J401" s="214"/>
      <c r="K401" s="214"/>
      <c r="L401" s="207"/>
    </row>
    <row r="402" spans="2:14" s="157" customFormat="1" ht="15" customHeight="1">
      <c r="B402" s="1124" t="s">
        <v>398</v>
      </c>
      <c r="C402" s="1124"/>
      <c r="D402" s="1124"/>
      <c r="E402" s="1120"/>
      <c r="F402" s="216">
        <f>F397+F401</f>
        <v>102.929</v>
      </c>
      <c r="G402" s="214"/>
      <c r="H402" s="214"/>
      <c r="I402" s="214"/>
      <c r="J402" s="214"/>
      <c r="K402" s="214"/>
      <c r="L402" s="207"/>
    </row>
    <row r="403" spans="2:14" s="157" customFormat="1" ht="15" customHeight="1">
      <c r="B403" s="1124" t="s">
        <v>399</v>
      </c>
      <c r="C403" s="1124"/>
      <c r="D403" s="1124"/>
      <c r="E403" s="1120">
        <v>0</v>
      </c>
      <c r="F403" s="216">
        <f>F402*(E403/100)</f>
        <v>0</v>
      </c>
      <c r="G403" s="214"/>
      <c r="H403" s="214"/>
      <c r="I403" s="214"/>
      <c r="J403" s="214"/>
      <c r="K403" s="214"/>
      <c r="L403" s="207"/>
    </row>
    <row r="404" spans="2:14" s="157" customFormat="1" ht="15" customHeight="1">
      <c r="B404" s="1125" t="s">
        <v>400</v>
      </c>
      <c r="C404" s="1125"/>
      <c r="D404" s="1125"/>
      <c r="E404" s="1120"/>
      <c r="F404" s="217">
        <f>F402+F403</f>
        <v>102.929</v>
      </c>
      <c r="G404" s="214"/>
      <c r="H404" s="214"/>
      <c r="I404" s="214"/>
      <c r="J404" s="214"/>
      <c r="K404" s="214"/>
      <c r="L404" s="207"/>
    </row>
    <row r="405" spans="2:14" s="158" customFormat="1" ht="30.75" customHeight="1">
      <c r="B405" s="1129"/>
      <c r="C405" s="1129"/>
      <c r="D405" s="1129"/>
      <c r="E405" s="1129"/>
      <c r="F405" s="1129"/>
      <c r="G405" s="1129"/>
      <c r="H405" s="1129"/>
      <c r="I405" s="1129"/>
      <c r="J405" s="1129"/>
      <c r="K405" s="1129"/>
      <c r="L405" s="288"/>
      <c r="M405" s="289"/>
      <c r="N405" s="289"/>
    </row>
    <row r="406" spans="2:14" s="158" customFormat="1" ht="15">
      <c r="B406" s="281"/>
      <c r="C406" s="281"/>
      <c r="D406" s="281"/>
      <c r="E406" s="281"/>
      <c r="F406" s="281"/>
      <c r="G406" s="281"/>
      <c r="H406" s="281"/>
      <c r="I406" s="281"/>
      <c r="J406" s="281"/>
      <c r="K406" s="281"/>
      <c r="L406" s="289"/>
      <c r="M406" s="289"/>
      <c r="N406" s="289"/>
    </row>
    <row r="407" spans="2:14" s="158" customFormat="1" ht="15">
      <c r="B407" s="281"/>
      <c r="C407" s="281"/>
      <c r="D407" s="281"/>
      <c r="E407" s="281"/>
      <c r="F407" s="281"/>
      <c r="G407" s="281"/>
      <c r="H407" s="281"/>
      <c r="I407" s="281"/>
      <c r="J407" s="281"/>
      <c r="K407" s="281"/>
      <c r="L407" s="289"/>
      <c r="M407" s="289"/>
      <c r="N407" s="289"/>
    </row>
    <row r="408" spans="2:14">
      <c r="B408" s="184"/>
      <c r="C408" s="184"/>
      <c r="D408" s="184"/>
      <c r="E408" s="184"/>
      <c r="F408" s="184"/>
      <c r="G408" s="184"/>
      <c r="H408" s="184"/>
      <c r="I408" s="184"/>
      <c r="J408" s="184"/>
      <c r="K408" s="184"/>
      <c r="L408" s="290"/>
      <c r="M408" s="290"/>
      <c r="N408" s="290"/>
    </row>
    <row r="409" spans="2:14" s="157" customFormat="1" ht="15.75" customHeight="1">
      <c r="B409" s="1151" t="s">
        <v>464</v>
      </c>
      <c r="C409" s="1151"/>
      <c r="D409" s="1151"/>
      <c r="E409" s="1151"/>
      <c r="F409" s="1151"/>
      <c r="G409" s="1151"/>
      <c r="H409" s="1151"/>
      <c r="I409" s="1141"/>
      <c r="J409" s="1141"/>
      <c r="K409" s="1141"/>
      <c r="L409" s="206"/>
    </row>
    <row r="410" spans="2:14" s="157" customFormat="1" ht="30" customHeight="1">
      <c r="B410" s="1152" t="s">
        <v>465</v>
      </c>
      <c r="C410" s="1152"/>
      <c r="D410" s="1152"/>
      <c r="E410" s="1152"/>
      <c r="F410" s="1152"/>
      <c r="G410" s="186"/>
      <c r="H410" s="186"/>
      <c r="I410" s="186"/>
      <c r="J410" s="186"/>
      <c r="K410" s="186"/>
      <c r="L410" s="207"/>
    </row>
    <row r="411" spans="2:14" s="157" customFormat="1" ht="15" customHeight="1">
      <c r="B411" s="1135" t="s">
        <v>466</v>
      </c>
      <c r="C411" s="1135"/>
      <c r="D411" s="1142"/>
      <c r="E411" s="1142"/>
      <c r="F411" s="1142"/>
      <c r="G411" s="1142"/>
      <c r="H411" s="1142"/>
      <c r="I411" s="1142"/>
      <c r="J411" s="1142"/>
      <c r="K411" s="1142"/>
      <c r="L411" s="207"/>
    </row>
    <row r="412" spans="2:14" s="157" customFormat="1" ht="15" customHeight="1">
      <c r="B412" s="185" t="s">
        <v>467</v>
      </c>
      <c r="C412" s="186"/>
      <c r="D412" s="186"/>
      <c r="E412" s="186"/>
      <c r="F412" s="186"/>
      <c r="G412" s="186"/>
      <c r="H412" s="186"/>
      <c r="I412" s="186"/>
      <c r="J412" s="186"/>
      <c r="K412" s="186"/>
      <c r="L412" s="207"/>
    </row>
    <row r="413" spans="2:14" s="158" customFormat="1">
      <c r="B413" s="227" t="s">
        <v>354</v>
      </c>
      <c r="C413" s="228"/>
      <c r="D413" s="229"/>
      <c r="E413" s="229"/>
      <c r="F413" s="229"/>
      <c r="G413" s="229"/>
      <c r="H413" s="229"/>
      <c r="I413" s="229"/>
      <c r="J413" s="229"/>
      <c r="K413" s="229"/>
      <c r="L413" s="235"/>
    </row>
    <row r="414" spans="2:14" s="158" customFormat="1">
      <c r="B414" s="230"/>
      <c r="C414" s="229"/>
      <c r="D414" s="229"/>
      <c r="E414" s="229"/>
      <c r="F414" s="229"/>
      <c r="G414" s="229"/>
      <c r="H414" s="229"/>
      <c r="I414" s="229"/>
      <c r="J414" s="229"/>
      <c r="K414" s="229"/>
      <c r="L414" s="235"/>
    </row>
    <row r="415" spans="2:14" s="158" customFormat="1">
      <c r="B415" s="231" t="s">
        <v>356</v>
      </c>
      <c r="C415" s="1127" t="s">
        <v>357</v>
      </c>
      <c r="D415" s="1127"/>
      <c r="E415" s="232" t="s">
        <v>358</v>
      </c>
      <c r="F415" s="232" t="s">
        <v>359</v>
      </c>
      <c r="G415" s="229"/>
      <c r="H415" s="229"/>
      <c r="I415" s="229"/>
      <c r="J415" s="229"/>
      <c r="K415" s="229"/>
      <c r="L415" s="235"/>
    </row>
    <row r="416" spans="2:14" s="158" customFormat="1">
      <c r="B416" s="282" t="s">
        <v>468</v>
      </c>
      <c r="C416" s="1137" t="s">
        <v>469</v>
      </c>
      <c r="D416" s="1137"/>
      <c r="E416" s="277" t="s">
        <v>39</v>
      </c>
      <c r="F416" s="277">
        <f>665/3</f>
        <v>221.66666666666666</v>
      </c>
      <c r="G416" s="229"/>
      <c r="H416" s="229"/>
      <c r="I416" s="229"/>
      <c r="J416" s="229"/>
      <c r="K416" s="229"/>
      <c r="L416" s="235"/>
    </row>
    <row r="417" spans="2:12" s="158" customFormat="1">
      <c r="B417" s="282" t="s">
        <v>470</v>
      </c>
      <c r="C417" s="1137" t="s">
        <v>471</v>
      </c>
      <c r="D417" s="1137"/>
      <c r="E417" s="277" t="s">
        <v>39</v>
      </c>
      <c r="F417" s="277">
        <f>654.75/3</f>
        <v>218.25</v>
      </c>
      <c r="G417" s="229"/>
      <c r="H417" s="229"/>
      <c r="I417" s="229"/>
      <c r="J417" s="229"/>
      <c r="K417" s="229"/>
      <c r="L417" s="235"/>
    </row>
    <row r="418" spans="2:12" s="158" customFormat="1">
      <c r="B418" s="282" t="s">
        <v>472</v>
      </c>
      <c r="C418" s="1137" t="s">
        <v>473</v>
      </c>
      <c r="D418" s="1137"/>
      <c r="E418" s="277" t="s">
        <v>39</v>
      </c>
      <c r="F418" s="277">
        <v>225</v>
      </c>
      <c r="G418" s="229"/>
      <c r="H418" s="229"/>
      <c r="I418" s="229"/>
      <c r="J418" s="229"/>
      <c r="K418" s="229"/>
      <c r="L418" s="235"/>
    </row>
    <row r="419" spans="2:12" s="158" customFormat="1" ht="15">
      <c r="B419" s="1138"/>
      <c r="C419" s="1138"/>
      <c r="D419" s="1138"/>
      <c r="E419" s="1138"/>
      <c r="F419" s="1138"/>
      <c r="G419" s="1138"/>
      <c r="H419" s="1138"/>
      <c r="I419" s="1138"/>
      <c r="J419" s="1138"/>
      <c r="K419" s="1138"/>
      <c r="L419" s="235"/>
    </row>
    <row r="420" spans="2:12" s="157" customFormat="1">
      <c r="B420" s="1139"/>
      <c r="C420" s="1139"/>
      <c r="D420" s="1139"/>
      <c r="E420" s="1139"/>
      <c r="F420" s="1139"/>
      <c r="G420" s="1139"/>
      <c r="H420" s="1139"/>
      <c r="I420" s="1139"/>
      <c r="J420" s="1139"/>
      <c r="K420" s="1139"/>
      <c r="L420" s="207"/>
    </row>
    <row r="421" spans="2:12" s="157" customFormat="1">
      <c r="B421" s="187" t="s">
        <v>368</v>
      </c>
      <c r="C421" s="188" t="s">
        <v>358</v>
      </c>
      <c r="D421" s="188" t="s">
        <v>369</v>
      </c>
      <c r="E421" s="189" t="s">
        <v>370</v>
      </c>
      <c r="F421" s="189" t="s">
        <v>371</v>
      </c>
      <c r="G421" s="189" t="s">
        <v>372</v>
      </c>
      <c r="H421" s="189" t="s">
        <v>373</v>
      </c>
      <c r="I421" s="189" t="s">
        <v>359</v>
      </c>
      <c r="J421" s="189" t="s">
        <v>374</v>
      </c>
      <c r="K421" s="189" t="s">
        <v>375</v>
      </c>
      <c r="L421" s="207"/>
    </row>
    <row r="422" spans="2:12" s="157" customFormat="1" ht="15">
      <c r="B422" s="192" t="s">
        <v>474</v>
      </c>
      <c r="C422" s="191" t="s">
        <v>377</v>
      </c>
      <c r="D422" s="191">
        <v>88239</v>
      </c>
      <c r="E422" s="215">
        <v>0.4</v>
      </c>
      <c r="F422" s="215"/>
      <c r="G422" s="215"/>
      <c r="H422" s="215"/>
      <c r="I422" s="215">
        <v>18.32</v>
      </c>
      <c r="J422" s="215" t="s">
        <v>378</v>
      </c>
      <c r="K422" s="209">
        <f>E422*I422</f>
        <v>7.3280000000000003</v>
      </c>
      <c r="L422" s="207"/>
    </row>
    <row r="423" spans="2:12" s="157" customFormat="1" ht="15">
      <c r="B423" s="192" t="s">
        <v>475</v>
      </c>
      <c r="C423" s="191" t="s">
        <v>377</v>
      </c>
      <c r="D423" s="191">
        <v>88262</v>
      </c>
      <c r="E423" s="215">
        <v>0.6</v>
      </c>
      <c r="F423" s="215"/>
      <c r="G423" s="215"/>
      <c r="H423" s="215"/>
      <c r="I423" s="215">
        <v>21.79</v>
      </c>
      <c r="J423" s="215" t="s">
        <v>378</v>
      </c>
      <c r="K423" s="209">
        <f>E423*I423</f>
        <v>13.074</v>
      </c>
      <c r="L423" s="207"/>
    </row>
    <row r="424" spans="2:12" s="157" customFormat="1" ht="15" customHeight="1">
      <c r="B424" s="1133" t="s">
        <v>380</v>
      </c>
      <c r="C424" s="1133"/>
      <c r="D424" s="1133"/>
      <c r="E424" s="1133"/>
      <c r="F424" s="1133"/>
      <c r="G424" s="1133"/>
      <c r="H424" s="1133"/>
      <c r="I424" s="1133"/>
      <c r="J424" s="1133"/>
      <c r="K424" s="210">
        <f>SUM(K422:K423)</f>
        <v>20.402000000000001</v>
      </c>
      <c r="L424" s="207"/>
    </row>
    <row r="425" spans="2:12" s="157" customFormat="1">
      <c r="B425" s="1134"/>
      <c r="C425" s="1134"/>
      <c r="D425" s="1134"/>
      <c r="E425" s="1134"/>
      <c r="F425" s="1134"/>
      <c r="G425" s="1134"/>
      <c r="H425" s="1134"/>
      <c r="I425" s="1134"/>
      <c r="J425" s="1134"/>
      <c r="K425" s="1134"/>
      <c r="L425" s="207"/>
    </row>
    <row r="426" spans="2:12" s="157" customFormat="1">
      <c r="B426" s="187" t="s">
        <v>381</v>
      </c>
      <c r="C426" s="188" t="s">
        <v>358</v>
      </c>
      <c r="D426" s="188" t="s">
        <v>369</v>
      </c>
      <c r="E426" s="189" t="s">
        <v>370</v>
      </c>
      <c r="F426" s="189" t="s">
        <v>371</v>
      </c>
      <c r="G426" s="189" t="s">
        <v>372</v>
      </c>
      <c r="H426" s="189" t="s">
        <v>373</v>
      </c>
      <c r="I426" s="189" t="s">
        <v>359</v>
      </c>
      <c r="J426" s="189" t="s">
        <v>374</v>
      </c>
      <c r="K426" s="189" t="s">
        <v>375</v>
      </c>
      <c r="L426" s="207"/>
    </row>
    <row r="427" spans="2:12" s="157" customFormat="1" ht="15">
      <c r="B427" s="283" t="s">
        <v>476</v>
      </c>
      <c r="C427" s="284" t="s">
        <v>410</v>
      </c>
      <c r="D427" s="284" t="s">
        <v>477</v>
      </c>
      <c r="E427" s="285">
        <v>1</v>
      </c>
      <c r="F427" s="285"/>
      <c r="G427" s="285"/>
      <c r="H427" s="285"/>
      <c r="I427" s="291">
        <f>SMALL(F416:F418,1)</f>
        <v>218.25</v>
      </c>
      <c r="J427" s="285" t="s">
        <v>378</v>
      </c>
      <c r="K427" s="209">
        <f>E427*I427</f>
        <v>218.25</v>
      </c>
      <c r="L427" s="207"/>
    </row>
    <row r="428" spans="2:12" s="157" customFormat="1" ht="15" customHeight="1">
      <c r="B428" s="1133" t="s">
        <v>380</v>
      </c>
      <c r="C428" s="1133"/>
      <c r="D428" s="1133"/>
      <c r="E428" s="1133"/>
      <c r="F428" s="1133"/>
      <c r="G428" s="1133"/>
      <c r="H428" s="1133"/>
      <c r="I428" s="1133"/>
      <c r="J428" s="1133"/>
      <c r="K428" s="292">
        <f>SUM(K427:K427)</f>
        <v>218.25</v>
      </c>
      <c r="L428" s="207"/>
    </row>
    <row r="429" spans="2:12" s="157" customFormat="1">
      <c r="B429" s="1139"/>
      <c r="C429" s="1139"/>
      <c r="D429" s="1139"/>
      <c r="E429" s="1139"/>
      <c r="F429" s="1139"/>
      <c r="G429" s="1139"/>
      <c r="H429" s="1139"/>
      <c r="I429" s="1139"/>
      <c r="J429" s="1139"/>
      <c r="K429" s="1139"/>
      <c r="L429" s="207"/>
    </row>
    <row r="430" spans="2:12" s="157" customFormat="1" ht="15" customHeight="1">
      <c r="B430" s="1135" t="s">
        <v>388</v>
      </c>
      <c r="C430" s="1135"/>
      <c r="D430" s="1135"/>
      <c r="E430" s="1135"/>
      <c r="F430" s="1135"/>
      <c r="G430" s="214"/>
      <c r="H430" s="214"/>
      <c r="I430" s="214"/>
      <c r="J430" s="214"/>
      <c r="K430" s="214"/>
      <c r="L430" s="207"/>
    </row>
    <row r="431" spans="2:12" s="157" customFormat="1" ht="15" customHeight="1">
      <c r="B431" s="1136" t="s">
        <v>389</v>
      </c>
      <c r="C431" s="1136"/>
      <c r="D431" s="1136"/>
      <c r="E431" s="189" t="s">
        <v>390</v>
      </c>
      <c r="F431" s="189" t="s">
        <v>391</v>
      </c>
      <c r="G431" s="214"/>
      <c r="H431" s="214"/>
      <c r="I431" s="214"/>
      <c r="J431" s="214"/>
      <c r="K431" s="214"/>
      <c r="L431" s="207"/>
    </row>
    <row r="432" spans="2:12" s="157" customFormat="1" ht="15" customHeight="1">
      <c r="B432" s="1124" t="s">
        <v>392</v>
      </c>
      <c r="C432" s="1124"/>
      <c r="D432" s="1124"/>
      <c r="E432" s="1120">
        <v>128.33000000000001</v>
      </c>
      <c r="F432" s="216">
        <f>K424</f>
        <v>20.402000000000001</v>
      </c>
      <c r="G432" s="214"/>
      <c r="H432" s="214"/>
      <c r="I432" s="214"/>
      <c r="J432" s="214"/>
      <c r="K432" s="214"/>
      <c r="L432" s="207"/>
    </row>
    <row r="433" spans="2:14" s="157" customFormat="1" ht="15" customHeight="1">
      <c r="B433" s="1124" t="s">
        <v>393</v>
      </c>
      <c r="C433" s="1124"/>
      <c r="D433" s="1124"/>
      <c r="E433" s="1120"/>
      <c r="F433" s="216">
        <f>K428</f>
        <v>218.25</v>
      </c>
      <c r="G433" s="214"/>
      <c r="H433" s="214"/>
      <c r="I433" s="214"/>
      <c r="J433" s="214"/>
      <c r="K433" s="214"/>
      <c r="L433" s="207"/>
    </row>
    <row r="434" spans="2:14" s="157" customFormat="1" ht="15" customHeight="1">
      <c r="B434" s="1124" t="s">
        <v>394</v>
      </c>
      <c r="C434" s="1124"/>
      <c r="D434" s="1124"/>
      <c r="E434" s="1120"/>
      <c r="F434" s="216">
        <v>0</v>
      </c>
      <c r="G434" s="214"/>
      <c r="H434" s="214"/>
      <c r="I434" s="214"/>
      <c r="J434" s="214"/>
      <c r="K434" s="214"/>
      <c r="L434" s="207"/>
    </row>
    <row r="435" spans="2:14" s="157" customFormat="1" ht="15" customHeight="1">
      <c r="B435" s="1124" t="s">
        <v>395</v>
      </c>
      <c r="C435" s="1124"/>
      <c r="D435" s="1124"/>
      <c r="E435" s="1120"/>
      <c r="F435" s="216">
        <v>1</v>
      </c>
      <c r="G435" s="214"/>
      <c r="H435" s="214"/>
      <c r="I435" s="214"/>
      <c r="J435" s="214"/>
      <c r="K435" s="214"/>
      <c r="L435" s="207"/>
    </row>
    <row r="436" spans="2:14" s="157" customFormat="1" ht="15" customHeight="1">
      <c r="B436" s="1124" t="s">
        <v>396</v>
      </c>
      <c r="C436" s="1124"/>
      <c r="D436" s="1124"/>
      <c r="E436" s="1120"/>
      <c r="F436" s="216">
        <f>F432+F434</f>
        <v>20.402000000000001</v>
      </c>
      <c r="G436" s="214"/>
      <c r="H436" s="214"/>
      <c r="I436" s="214"/>
      <c r="J436" s="214"/>
      <c r="K436" s="214"/>
      <c r="L436" s="207"/>
    </row>
    <row r="437" spans="2:14" s="157" customFormat="1" ht="15" customHeight="1">
      <c r="B437" s="1124" t="s">
        <v>397</v>
      </c>
      <c r="C437" s="1124"/>
      <c r="D437" s="1124"/>
      <c r="E437" s="1120"/>
      <c r="F437" s="216">
        <f>((F432/F435)+(F434/F435))</f>
        <v>20.402000000000001</v>
      </c>
      <c r="G437" s="214"/>
      <c r="H437" s="214"/>
      <c r="I437" s="214"/>
      <c r="J437" s="214"/>
      <c r="K437" s="214"/>
      <c r="L437" s="207"/>
    </row>
    <row r="438" spans="2:14" s="157" customFormat="1" ht="15" customHeight="1">
      <c r="B438" s="1124" t="s">
        <v>398</v>
      </c>
      <c r="C438" s="1124"/>
      <c r="D438" s="1124"/>
      <c r="E438" s="1120"/>
      <c r="F438" s="216">
        <f>F433+F437</f>
        <v>238.65199999999999</v>
      </c>
      <c r="G438" s="214"/>
      <c r="H438" s="214"/>
      <c r="I438" s="214"/>
      <c r="J438" s="214"/>
      <c r="K438" s="214"/>
      <c r="L438" s="207"/>
    </row>
    <row r="439" spans="2:14" s="157" customFormat="1" ht="15" customHeight="1">
      <c r="B439" s="1124" t="s">
        <v>399</v>
      </c>
      <c r="C439" s="1124"/>
      <c r="D439" s="1124"/>
      <c r="E439" s="1120">
        <v>0</v>
      </c>
      <c r="F439" s="216">
        <f>F438*(E439/100)</f>
        <v>0</v>
      </c>
      <c r="G439" s="214"/>
      <c r="H439" s="214"/>
      <c r="I439" s="214"/>
      <c r="J439" s="214"/>
      <c r="K439" s="214"/>
      <c r="L439" s="207"/>
    </row>
    <row r="440" spans="2:14" s="157" customFormat="1" ht="15" customHeight="1">
      <c r="B440" s="1125" t="s">
        <v>400</v>
      </c>
      <c r="C440" s="1125"/>
      <c r="D440" s="1125"/>
      <c r="E440" s="1120"/>
      <c r="F440" s="217">
        <f>F438+F439</f>
        <v>238.65199999999999</v>
      </c>
      <c r="G440" s="214"/>
      <c r="H440" s="214"/>
      <c r="I440" s="214"/>
      <c r="J440" s="214"/>
      <c r="K440" s="214"/>
      <c r="L440" s="207"/>
    </row>
    <row r="441" spans="2:14" s="158" customFormat="1" ht="15">
      <c r="B441" s="286"/>
      <c r="C441" s="287"/>
      <c r="D441" s="287"/>
      <c r="E441" s="287"/>
      <c r="F441" s="287"/>
      <c r="G441" s="287"/>
      <c r="H441" s="287"/>
      <c r="I441" s="287"/>
      <c r="J441" s="287"/>
      <c r="K441" s="293"/>
      <c r="L441" s="294"/>
    </row>
    <row r="445" spans="2:14" s="157" customFormat="1" ht="15.75" customHeight="1">
      <c r="B445" s="1144" t="s">
        <v>478</v>
      </c>
      <c r="C445" s="1144"/>
      <c r="D445" s="1144"/>
      <c r="E445" s="1144"/>
      <c r="F445" s="1144"/>
      <c r="G445" s="1144"/>
      <c r="H445" s="1144"/>
      <c r="I445" s="1141"/>
      <c r="J445" s="1141"/>
      <c r="K445" s="1141"/>
      <c r="L445" s="206"/>
    </row>
    <row r="446" spans="2:14" s="157" customFormat="1" ht="15.75" customHeight="1">
      <c r="B446" s="1122" t="s">
        <v>302</v>
      </c>
      <c r="C446" s="1122"/>
      <c r="D446" s="1122"/>
      <c r="E446" s="1122"/>
      <c r="F446" s="1122"/>
      <c r="G446" s="1122"/>
      <c r="H446" s="1122"/>
      <c r="I446" s="186"/>
      <c r="J446" s="186"/>
      <c r="K446" s="186"/>
      <c r="L446" s="207"/>
    </row>
    <row r="447" spans="2:14" s="157" customFormat="1" ht="15" customHeight="1">
      <c r="B447" s="1135" t="s">
        <v>479</v>
      </c>
      <c r="C447" s="1135"/>
      <c r="D447" s="1142"/>
      <c r="E447" s="1142"/>
      <c r="F447" s="1142"/>
      <c r="G447" s="1142"/>
      <c r="H447" s="1142"/>
      <c r="I447" s="1142"/>
      <c r="J447" s="1142"/>
      <c r="K447" s="1142"/>
      <c r="L447" s="207"/>
    </row>
    <row r="448" spans="2:14" s="157" customFormat="1" ht="15" customHeight="1">
      <c r="B448" s="1135" t="s">
        <v>467</v>
      </c>
      <c r="C448" s="1135"/>
      <c r="D448" s="1135"/>
      <c r="E448" s="186"/>
      <c r="F448" s="186"/>
      <c r="G448" s="186"/>
      <c r="H448" s="186"/>
      <c r="I448" s="295"/>
      <c r="J448" s="186"/>
      <c r="K448" s="186"/>
      <c r="L448" s="207"/>
      <c r="N448" s="296"/>
    </row>
    <row r="449" spans="2:12" s="158" customFormat="1">
      <c r="B449" s="227" t="s">
        <v>354</v>
      </c>
      <c r="C449" s="228"/>
      <c r="D449" s="229"/>
      <c r="E449" s="229"/>
      <c r="F449" s="229"/>
      <c r="G449" s="229"/>
      <c r="H449" s="229"/>
      <c r="I449" s="295"/>
      <c r="J449" s="229"/>
      <c r="K449" s="229"/>
      <c r="L449" s="235"/>
    </row>
    <row r="450" spans="2:12" s="158" customFormat="1">
      <c r="B450" s="297"/>
      <c r="C450" s="298"/>
      <c r="D450" s="298"/>
      <c r="E450" s="299"/>
      <c r="F450" s="299"/>
      <c r="G450" s="229"/>
      <c r="H450" s="229"/>
      <c r="I450" s="295"/>
      <c r="J450" s="229"/>
      <c r="K450" s="229"/>
      <c r="L450" s="235"/>
    </row>
    <row r="451" spans="2:12" s="158" customFormat="1">
      <c r="B451" s="231" t="s">
        <v>356</v>
      </c>
      <c r="C451" s="1127" t="s">
        <v>357</v>
      </c>
      <c r="D451" s="1127"/>
      <c r="E451" s="232" t="s">
        <v>358</v>
      </c>
      <c r="F451" s="232" t="s">
        <v>359</v>
      </c>
      <c r="G451" s="229"/>
      <c r="H451" s="229"/>
      <c r="I451" s="229"/>
      <c r="J451" s="229"/>
      <c r="K451" s="229"/>
      <c r="L451" s="235"/>
    </row>
    <row r="452" spans="2:12" s="158" customFormat="1">
      <c r="B452" s="190" t="s">
        <v>480</v>
      </c>
      <c r="C452" s="1143" t="s">
        <v>481</v>
      </c>
      <c r="D452" s="1143"/>
      <c r="E452" s="277" t="s">
        <v>39</v>
      </c>
      <c r="F452" s="300">
        <v>119.28</v>
      </c>
      <c r="G452" s="229"/>
      <c r="H452" s="229"/>
      <c r="I452" s="229"/>
      <c r="J452" s="229"/>
      <c r="K452" s="229"/>
      <c r="L452" s="235"/>
    </row>
    <row r="453" spans="2:12" s="158" customFormat="1">
      <c r="B453" s="190" t="s">
        <v>482</v>
      </c>
      <c r="C453" s="1143" t="s">
        <v>483</v>
      </c>
      <c r="D453" s="1143"/>
      <c r="E453" s="277" t="s">
        <v>39</v>
      </c>
      <c r="F453" s="300">
        <v>115</v>
      </c>
      <c r="G453" s="229"/>
      <c r="H453" s="229"/>
      <c r="I453" s="229"/>
      <c r="J453" s="229"/>
      <c r="K453" s="229"/>
      <c r="L453" s="235"/>
    </row>
    <row r="454" spans="2:12" s="158" customFormat="1">
      <c r="B454" s="190" t="s">
        <v>484</v>
      </c>
      <c r="C454" s="1143" t="s">
        <v>485</v>
      </c>
      <c r="D454" s="1143"/>
      <c r="E454" s="277" t="s">
        <v>39</v>
      </c>
      <c r="F454" s="300">
        <v>105.5</v>
      </c>
      <c r="G454" s="229"/>
      <c r="H454" s="229"/>
      <c r="I454" s="229"/>
      <c r="J454" s="229"/>
      <c r="K454" s="229"/>
      <c r="L454" s="235"/>
    </row>
    <row r="455" spans="2:12" s="158" customFormat="1" ht="15">
      <c r="B455" s="1138"/>
      <c r="C455" s="1138"/>
      <c r="D455" s="1138"/>
      <c r="E455" s="1138"/>
      <c r="F455" s="1138"/>
      <c r="G455" s="1138"/>
      <c r="H455" s="1138"/>
      <c r="I455" s="1138"/>
      <c r="J455" s="1138"/>
      <c r="K455" s="1138"/>
      <c r="L455" s="235"/>
    </row>
    <row r="456" spans="2:12" s="157" customFormat="1">
      <c r="B456" s="187" t="s">
        <v>368</v>
      </c>
      <c r="C456" s="188" t="s">
        <v>358</v>
      </c>
      <c r="D456" s="188" t="s">
        <v>369</v>
      </c>
      <c r="E456" s="189" t="s">
        <v>370</v>
      </c>
      <c r="F456" s="189" t="s">
        <v>371</v>
      </c>
      <c r="G456" s="189" t="s">
        <v>372</v>
      </c>
      <c r="H456" s="189" t="s">
        <v>373</v>
      </c>
      <c r="I456" s="189" t="s">
        <v>359</v>
      </c>
      <c r="J456" s="189" t="s">
        <v>374</v>
      </c>
      <c r="K456" s="189" t="s">
        <v>375</v>
      </c>
      <c r="L456" s="207"/>
    </row>
    <row r="457" spans="2:12" s="157" customFormat="1" ht="17.25" customHeight="1">
      <c r="B457" s="192" t="s">
        <v>486</v>
      </c>
      <c r="C457" s="191" t="s">
        <v>377</v>
      </c>
      <c r="D457" s="191">
        <v>88315</v>
      </c>
      <c r="E457" s="215">
        <v>0.5</v>
      </c>
      <c r="F457" s="215"/>
      <c r="G457" s="215"/>
      <c r="H457" s="215">
        <v>0</v>
      </c>
      <c r="I457" s="215">
        <v>20.82</v>
      </c>
      <c r="J457" s="215" t="s">
        <v>378</v>
      </c>
      <c r="K457" s="209">
        <f>E457*I457</f>
        <v>10.41</v>
      </c>
      <c r="L457" s="207"/>
    </row>
    <row r="458" spans="2:12" s="157" customFormat="1" ht="15">
      <c r="B458" s="192" t="s">
        <v>487</v>
      </c>
      <c r="C458" s="191" t="s">
        <v>377</v>
      </c>
      <c r="D458" s="191">
        <v>88251</v>
      </c>
      <c r="E458" s="215">
        <v>0.5</v>
      </c>
      <c r="F458" s="215"/>
      <c r="G458" s="215"/>
      <c r="H458" s="215">
        <v>0</v>
      </c>
      <c r="I458" s="215">
        <v>16.940000000000001</v>
      </c>
      <c r="J458" s="215" t="s">
        <v>378</v>
      </c>
      <c r="K458" s="209">
        <f>E458*I458</f>
        <v>8.4700000000000006</v>
      </c>
      <c r="L458" s="207"/>
    </row>
    <row r="459" spans="2:12" s="157" customFormat="1" ht="15" customHeight="1">
      <c r="B459" s="1133" t="s">
        <v>380</v>
      </c>
      <c r="C459" s="1133"/>
      <c r="D459" s="1133"/>
      <c r="E459" s="1133"/>
      <c r="F459" s="1133"/>
      <c r="G459" s="1133"/>
      <c r="H459" s="1133"/>
      <c r="I459" s="1133"/>
      <c r="J459" s="1133"/>
      <c r="K459" s="210">
        <f>SUM(K457:K458)</f>
        <v>18.880000000000003</v>
      </c>
      <c r="L459" s="207"/>
    </row>
    <row r="460" spans="2:12" s="157" customFormat="1">
      <c r="B460" s="1134"/>
      <c r="C460" s="1134"/>
      <c r="D460" s="1134"/>
      <c r="E460" s="1134"/>
      <c r="F460" s="1134"/>
      <c r="G460" s="1134"/>
      <c r="H460" s="1134"/>
      <c r="I460" s="1134"/>
      <c r="J460" s="1134"/>
      <c r="K460" s="1134"/>
      <c r="L460" s="207"/>
    </row>
    <row r="461" spans="2:12" s="157" customFormat="1">
      <c r="B461" s="187" t="s">
        <v>381</v>
      </c>
      <c r="C461" s="188" t="s">
        <v>358</v>
      </c>
      <c r="D461" s="188" t="s">
        <v>369</v>
      </c>
      <c r="E461" s="189" t="s">
        <v>370</v>
      </c>
      <c r="F461" s="189" t="s">
        <v>371</v>
      </c>
      <c r="G461" s="189" t="s">
        <v>372</v>
      </c>
      <c r="H461" s="189" t="s">
        <v>373</v>
      </c>
      <c r="I461" s="189" t="s">
        <v>359</v>
      </c>
      <c r="J461" s="189" t="s">
        <v>374</v>
      </c>
      <c r="K461" s="189" t="s">
        <v>375</v>
      </c>
      <c r="L461" s="207"/>
    </row>
    <row r="462" spans="2:12" s="157" customFormat="1" ht="30">
      <c r="B462" s="192" t="s">
        <v>488</v>
      </c>
      <c r="C462" s="191" t="s">
        <v>410</v>
      </c>
      <c r="D462" s="191" t="s">
        <v>477</v>
      </c>
      <c r="E462" s="215">
        <v>1</v>
      </c>
      <c r="F462" s="215"/>
      <c r="G462" s="215"/>
      <c r="H462" s="215"/>
      <c r="I462" s="300">
        <f>SMALL(F452:F454,1)</f>
        <v>105.5</v>
      </c>
      <c r="J462" s="215" t="s">
        <v>378</v>
      </c>
      <c r="K462" s="209">
        <f>E462*I462</f>
        <v>105.5</v>
      </c>
      <c r="L462" s="207"/>
    </row>
    <row r="463" spans="2:12" s="157" customFormat="1" ht="15" customHeight="1">
      <c r="B463" s="1133" t="s">
        <v>380</v>
      </c>
      <c r="C463" s="1133"/>
      <c r="D463" s="1133"/>
      <c r="E463" s="1133"/>
      <c r="F463" s="1133"/>
      <c r="G463" s="1133"/>
      <c r="H463" s="1133"/>
      <c r="I463" s="1133"/>
      <c r="J463" s="1133"/>
      <c r="K463" s="210">
        <f>SUM(K462:K462)</f>
        <v>105.5</v>
      </c>
      <c r="L463" s="207"/>
    </row>
    <row r="464" spans="2:12" s="157" customFormat="1">
      <c r="B464" s="1134"/>
      <c r="C464" s="1134"/>
      <c r="D464" s="1134"/>
      <c r="E464" s="1134"/>
      <c r="F464" s="1134"/>
      <c r="G464" s="1134"/>
      <c r="H464" s="1134"/>
      <c r="I464" s="1134"/>
      <c r="J464" s="1134"/>
      <c r="K464" s="1134"/>
      <c r="L464" s="207"/>
    </row>
    <row r="465" spans="2:12" s="157" customFormat="1" ht="15" customHeight="1">
      <c r="B465" s="1135" t="s">
        <v>388</v>
      </c>
      <c r="C465" s="1135"/>
      <c r="D465" s="1135"/>
      <c r="E465" s="1135"/>
      <c r="F465" s="1135"/>
      <c r="G465" s="214"/>
      <c r="H465" s="214"/>
      <c r="I465" s="214"/>
      <c r="J465" s="214"/>
      <c r="K465" s="214"/>
      <c r="L465" s="207"/>
    </row>
    <row r="466" spans="2:12" s="157" customFormat="1" ht="15" customHeight="1">
      <c r="B466" s="1136" t="s">
        <v>389</v>
      </c>
      <c r="C466" s="1136"/>
      <c r="D466" s="1136"/>
      <c r="E466" s="189" t="s">
        <v>390</v>
      </c>
      <c r="F466" s="189" t="s">
        <v>391</v>
      </c>
      <c r="G466" s="214"/>
      <c r="H466" s="214"/>
      <c r="I466" s="214"/>
      <c r="J466" s="214"/>
      <c r="K466" s="214"/>
      <c r="L466" s="207"/>
    </row>
    <row r="467" spans="2:12" s="157" customFormat="1" ht="15" customHeight="1">
      <c r="B467" s="1124" t="s">
        <v>392</v>
      </c>
      <c r="C467" s="1124"/>
      <c r="D467" s="1124"/>
      <c r="E467" s="1120">
        <v>157.27000000000001</v>
      </c>
      <c r="F467" s="216">
        <f>K459</f>
        <v>18.880000000000003</v>
      </c>
      <c r="G467" s="214"/>
      <c r="H467" s="214"/>
      <c r="I467" s="214"/>
      <c r="J467" s="214"/>
      <c r="K467" s="214"/>
      <c r="L467" s="207"/>
    </row>
    <row r="468" spans="2:12" s="157" customFormat="1" ht="15" customHeight="1">
      <c r="B468" s="1124" t="s">
        <v>393</v>
      </c>
      <c r="C468" s="1124"/>
      <c r="D468" s="1124"/>
      <c r="E468" s="1120"/>
      <c r="F468" s="216">
        <f>K463</f>
        <v>105.5</v>
      </c>
      <c r="G468" s="214"/>
      <c r="H468" s="214"/>
      <c r="I468" s="214"/>
      <c r="J468" s="214"/>
      <c r="K468" s="214"/>
      <c r="L468" s="207"/>
    </row>
    <row r="469" spans="2:12" s="157" customFormat="1" ht="15" customHeight="1">
      <c r="B469" s="1124" t="s">
        <v>394</v>
      </c>
      <c r="C469" s="1124"/>
      <c r="D469" s="1124"/>
      <c r="E469" s="1120"/>
      <c r="F469" s="216">
        <v>0</v>
      </c>
      <c r="G469" s="214"/>
      <c r="H469" s="214"/>
      <c r="I469" s="214"/>
      <c r="J469" s="214"/>
      <c r="K469" s="214"/>
      <c r="L469" s="207"/>
    </row>
    <row r="470" spans="2:12" s="157" customFormat="1" ht="15" customHeight="1">
      <c r="B470" s="1124" t="s">
        <v>395</v>
      </c>
      <c r="C470" s="1124"/>
      <c r="D470" s="1124"/>
      <c r="E470" s="1120"/>
      <c r="F470" s="216">
        <v>1</v>
      </c>
      <c r="G470" s="214"/>
      <c r="H470" s="214"/>
      <c r="I470" s="214"/>
      <c r="J470" s="214"/>
      <c r="K470" s="214"/>
      <c r="L470" s="207"/>
    </row>
    <row r="471" spans="2:12" s="157" customFormat="1" ht="15" customHeight="1">
      <c r="B471" s="1124" t="s">
        <v>396</v>
      </c>
      <c r="C471" s="1124"/>
      <c r="D471" s="1124"/>
      <c r="E471" s="1120"/>
      <c r="F471" s="216">
        <f>F467+F469</f>
        <v>18.880000000000003</v>
      </c>
      <c r="G471" s="214"/>
      <c r="H471" s="214"/>
      <c r="I471" s="214"/>
      <c r="J471" s="214"/>
      <c r="K471" s="214"/>
      <c r="L471" s="207"/>
    </row>
    <row r="472" spans="2:12" s="157" customFormat="1" ht="15" customHeight="1">
      <c r="B472" s="1124" t="s">
        <v>397</v>
      </c>
      <c r="C472" s="1124"/>
      <c r="D472" s="1124"/>
      <c r="E472" s="1120"/>
      <c r="F472" s="216">
        <f>((F467/F470)+(F469/F470))</f>
        <v>18.880000000000003</v>
      </c>
      <c r="G472" s="214"/>
      <c r="H472" s="214"/>
      <c r="I472" s="214"/>
      <c r="J472" s="214"/>
      <c r="K472" s="214"/>
      <c r="L472" s="207"/>
    </row>
    <row r="473" spans="2:12" s="157" customFormat="1" ht="15" customHeight="1">
      <c r="B473" s="1124" t="s">
        <v>398</v>
      </c>
      <c r="C473" s="1124"/>
      <c r="D473" s="1124"/>
      <c r="E473" s="1120"/>
      <c r="F473" s="216">
        <f>F468+F472</f>
        <v>124.38</v>
      </c>
      <c r="G473" s="214"/>
      <c r="H473" s="214"/>
      <c r="I473" s="214"/>
      <c r="J473" s="214"/>
      <c r="K473" s="214"/>
      <c r="L473" s="207"/>
    </row>
    <row r="474" spans="2:12" s="157" customFormat="1" ht="15" customHeight="1">
      <c r="B474" s="1124" t="s">
        <v>399</v>
      </c>
      <c r="C474" s="1124"/>
      <c r="D474" s="1124"/>
      <c r="E474" s="1120">
        <v>0</v>
      </c>
      <c r="F474" s="216">
        <f>F473*(E474/100)</f>
        <v>0</v>
      </c>
      <c r="G474" s="214"/>
      <c r="H474" s="214"/>
      <c r="I474" s="214"/>
      <c r="J474" s="214"/>
      <c r="K474" s="214"/>
      <c r="L474" s="207"/>
    </row>
    <row r="475" spans="2:12" s="157" customFormat="1" ht="15" customHeight="1">
      <c r="B475" s="1125" t="s">
        <v>400</v>
      </c>
      <c r="C475" s="1125"/>
      <c r="D475" s="1125"/>
      <c r="E475" s="1120"/>
      <c r="F475" s="217">
        <f>F473+F474</f>
        <v>124.38</v>
      </c>
      <c r="G475" s="214"/>
      <c r="H475" s="214"/>
      <c r="I475" s="214"/>
      <c r="J475" s="214"/>
      <c r="K475" s="214"/>
      <c r="L475" s="207"/>
    </row>
    <row r="476" spans="2:12" s="158" customFormat="1" ht="15">
      <c r="B476" s="286"/>
      <c r="C476" s="287"/>
      <c r="D476" s="287"/>
      <c r="E476" s="287"/>
      <c r="F476" s="287"/>
      <c r="G476" s="287"/>
      <c r="H476" s="287"/>
      <c r="I476" s="287"/>
      <c r="J476" s="287"/>
      <c r="K476" s="293"/>
      <c r="L476" s="294"/>
    </row>
    <row r="477" spans="2:12" s="158" customFormat="1" ht="15">
      <c r="K477" s="301"/>
    </row>
    <row r="478" spans="2:12" s="158" customFormat="1" ht="15">
      <c r="K478" s="301"/>
    </row>
    <row r="479" spans="2:12" s="157" customFormat="1" ht="15.75" customHeight="1">
      <c r="B479" s="1144" t="s">
        <v>489</v>
      </c>
      <c r="C479" s="1144"/>
      <c r="D479" s="1144"/>
      <c r="E479" s="1144"/>
      <c r="F479" s="1144"/>
      <c r="G479" s="1144"/>
      <c r="H479" s="1144"/>
      <c r="I479" s="1141"/>
      <c r="J479" s="1141"/>
      <c r="K479" s="1141"/>
      <c r="L479" s="206"/>
    </row>
    <row r="480" spans="2:12" s="157" customFormat="1" ht="15.75" customHeight="1">
      <c r="B480" s="1122" t="s">
        <v>490</v>
      </c>
      <c r="C480" s="1122"/>
      <c r="D480" s="1122"/>
      <c r="E480" s="1122"/>
      <c r="F480" s="1122"/>
      <c r="G480" s="1122"/>
      <c r="H480" s="1122"/>
      <c r="I480" s="186"/>
      <c r="J480" s="186"/>
      <c r="K480" s="186"/>
      <c r="L480" s="207"/>
    </row>
    <row r="481" spans="2:14" s="157" customFormat="1" ht="15" customHeight="1">
      <c r="B481" s="1135" t="s">
        <v>479</v>
      </c>
      <c r="C481" s="1135"/>
      <c r="D481" s="1142"/>
      <c r="E481" s="1142"/>
      <c r="F481" s="1142"/>
      <c r="G481" s="1142"/>
      <c r="H481" s="1142"/>
      <c r="I481" s="1142"/>
      <c r="J481" s="1142"/>
      <c r="K481" s="1142"/>
      <c r="L481" s="207"/>
    </row>
    <row r="482" spans="2:14" s="157" customFormat="1" ht="15" customHeight="1">
      <c r="B482" s="1135" t="s">
        <v>467</v>
      </c>
      <c r="C482" s="1135"/>
      <c r="D482" s="1135"/>
      <c r="E482" s="186"/>
      <c r="F482" s="186"/>
      <c r="G482" s="186"/>
      <c r="H482" s="186"/>
      <c r="I482" s="186"/>
      <c r="J482" s="186"/>
      <c r="K482" s="229"/>
      <c r="L482" s="207"/>
      <c r="N482" s="296"/>
    </row>
    <row r="483" spans="2:14" s="158" customFormat="1">
      <c r="B483" s="227" t="s">
        <v>354</v>
      </c>
      <c r="C483" s="228"/>
      <c r="D483" s="229"/>
      <c r="E483" s="229"/>
      <c r="F483" s="229"/>
      <c r="G483" s="229"/>
      <c r="H483" s="229"/>
      <c r="I483" s="229"/>
      <c r="J483" s="229"/>
      <c r="K483" s="229"/>
      <c r="L483" s="235"/>
    </row>
    <row r="484" spans="2:14" s="158" customFormat="1">
      <c r="B484" s="297"/>
      <c r="C484" s="298"/>
      <c r="D484" s="298"/>
      <c r="E484" s="299"/>
      <c r="F484" s="299"/>
      <c r="G484" s="229"/>
      <c r="H484" s="157"/>
      <c r="I484" s="157"/>
      <c r="J484" s="229"/>
      <c r="K484" s="229"/>
      <c r="L484" s="235"/>
    </row>
    <row r="485" spans="2:14" s="158" customFormat="1">
      <c r="B485" s="231" t="s">
        <v>356</v>
      </c>
      <c r="C485" s="1127" t="s">
        <v>357</v>
      </c>
      <c r="D485" s="1127"/>
      <c r="E485" s="232" t="s">
        <v>358</v>
      </c>
      <c r="F485" s="232" t="s">
        <v>359</v>
      </c>
      <c r="G485" s="229"/>
      <c r="H485" s="214"/>
      <c r="I485" s="214"/>
      <c r="J485" s="229"/>
      <c r="K485" s="229"/>
      <c r="L485" s="235"/>
    </row>
    <row r="486" spans="2:14" s="158" customFormat="1" ht="30">
      <c r="B486" s="190" t="s">
        <v>491</v>
      </c>
      <c r="C486" s="1143" t="s">
        <v>481</v>
      </c>
      <c r="D486" s="1143"/>
      <c r="E486" s="277" t="s">
        <v>39</v>
      </c>
      <c r="F486" s="300">
        <v>128</v>
      </c>
      <c r="G486" s="229"/>
      <c r="H486" s="214"/>
      <c r="I486" s="214"/>
      <c r="J486" s="229"/>
      <c r="K486" s="229"/>
      <c r="L486" s="235"/>
    </row>
    <row r="487" spans="2:14" s="158" customFormat="1">
      <c r="B487" s="190" t="s">
        <v>492</v>
      </c>
      <c r="C487" s="1143" t="s">
        <v>483</v>
      </c>
      <c r="D487" s="1143"/>
      <c r="E487" s="277" t="s">
        <v>39</v>
      </c>
      <c r="F487" s="300">
        <v>125.5</v>
      </c>
      <c r="G487" s="229"/>
      <c r="H487" s="229"/>
      <c r="I487" s="229"/>
      <c r="J487" s="229"/>
      <c r="K487" s="229"/>
      <c r="L487" s="235"/>
    </row>
    <row r="488" spans="2:14" s="158" customFormat="1">
      <c r="B488" s="190" t="s">
        <v>493</v>
      </c>
      <c r="C488" s="1143" t="s">
        <v>485</v>
      </c>
      <c r="D488" s="1143"/>
      <c r="E488" s="277" t="s">
        <v>39</v>
      </c>
      <c r="F488" s="300">
        <v>169.17</v>
      </c>
      <c r="G488" s="229"/>
      <c r="H488" s="229"/>
      <c r="I488" s="229"/>
      <c r="J488" s="229"/>
      <c r="K488" s="229"/>
      <c r="L488" s="235"/>
    </row>
    <row r="489" spans="2:14" s="158" customFormat="1" ht="15">
      <c r="B489" s="1138"/>
      <c r="C489" s="1138"/>
      <c r="D489" s="1138"/>
      <c r="E489" s="1138"/>
      <c r="F489" s="1138"/>
      <c r="G489" s="1138"/>
      <c r="H489" s="1138"/>
      <c r="I489" s="1138"/>
      <c r="J489" s="1138"/>
      <c r="K489" s="1138"/>
      <c r="L489" s="235"/>
    </row>
    <row r="490" spans="2:14" s="157" customFormat="1">
      <c r="B490" s="187" t="s">
        <v>368</v>
      </c>
      <c r="C490" s="188" t="s">
        <v>358</v>
      </c>
      <c r="D490" s="188" t="s">
        <v>369</v>
      </c>
      <c r="E490" s="189" t="s">
        <v>370</v>
      </c>
      <c r="F490" s="189" t="s">
        <v>371</v>
      </c>
      <c r="G490" s="189" t="s">
        <v>372</v>
      </c>
      <c r="H490" s="189" t="s">
        <v>373</v>
      </c>
      <c r="I490" s="189" t="s">
        <v>359</v>
      </c>
      <c r="J490" s="189" t="s">
        <v>374</v>
      </c>
      <c r="K490" s="189" t="s">
        <v>375</v>
      </c>
      <c r="L490" s="207"/>
    </row>
    <row r="491" spans="2:14" s="157" customFormat="1" ht="17.25" customHeight="1">
      <c r="B491" s="192" t="s">
        <v>486</v>
      </c>
      <c r="C491" s="191" t="s">
        <v>377</v>
      </c>
      <c r="D491" s="191">
        <v>88315</v>
      </c>
      <c r="E491" s="215">
        <v>0.5</v>
      </c>
      <c r="F491" s="215"/>
      <c r="G491" s="215"/>
      <c r="H491" s="215">
        <v>0</v>
      </c>
      <c r="I491" s="215">
        <v>20.82</v>
      </c>
      <c r="J491" s="215" t="s">
        <v>378</v>
      </c>
      <c r="K491" s="209">
        <f>E491*I491</f>
        <v>10.41</v>
      </c>
      <c r="L491" s="207"/>
    </row>
    <row r="492" spans="2:14" s="157" customFormat="1" ht="15">
      <c r="B492" s="192" t="s">
        <v>487</v>
      </c>
      <c r="C492" s="191" t="s">
        <v>377</v>
      </c>
      <c r="D492" s="191">
        <v>88251</v>
      </c>
      <c r="E492" s="215">
        <v>0.5</v>
      </c>
      <c r="F492" s="215"/>
      <c r="G492" s="215"/>
      <c r="H492" s="215">
        <v>0</v>
      </c>
      <c r="I492" s="215">
        <v>16.940000000000001</v>
      </c>
      <c r="J492" s="215" t="s">
        <v>378</v>
      </c>
      <c r="K492" s="209">
        <f>E492*I492</f>
        <v>8.4700000000000006</v>
      </c>
      <c r="L492" s="207"/>
    </row>
    <row r="493" spans="2:14" s="157" customFormat="1" ht="15" customHeight="1">
      <c r="B493" s="1133" t="s">
        <v>380</v>
      </c>
      <c r="C493" s="1133"/>
      <c r="D493" s="1133"/>
      <c r="E493" s="1133"/>
      <c r="F493" s="1133"/>
      <c r="G493" s="1133"/>
      <c r="H493" s="1133"/>
      <c r="I493" s="1133"/>
      <c r="J493" s="1133"/>
      <c r="K493" s="210">
        <f>SUM(K491:K492)</f>
        <v>18.880000000000003</v>
      </c>
      <c r="L493" s="207"/>
    </row>
    <row r="494" spans="2:14" s="157" customFormat="1">
      <c r="B494" s="1134"/>
      <c r="C494" s="1134"/>
      <c r="D494" s="1134"/>
      <c r="E494" s="1134"/>
      <c r="F494" s="1134"/>
      <c r="G494" s="1134"/>
      <c r="H494" s="1134"/>
      <c r="I494" s="1134"/>
      <c r="J494" s="1134"/>
      <c r="K494" s="1134"/>
      <c r="L494" s="207"/>
    </row>
    <row r="495" spans="2:14" s="157" customFormat="1">
      <c r="B495" s="187" t="s">
        <v>381</v>
      </c>
      <c r="C495" s="188" t="s">
        <v>358</v>
      </c>
      <c r="D495" s="188" t="s">
        <v>369</v>
      </c>
      <c r="E495" s="189" t="s">
        <v>370</v>
      </c>
      <c r="F495" s="189" t="s">
        <v>371</v>
      </c>
      <c r="G495" s="189" t="s">
        <v>372</v>
      </c>
      <c r="H495" s="189" t="s">
        <v>373</v>
      </c>
      <c r="I495" s="189" t="s">
        <v>359</v>
      </c>
      <c r="J495" s="189" t="s">
        <v>374</v>
      </c>
      <c r="K495" s="189" t="s">
        <v>375</v>
      </c>
      <c r="L495" s="207"/>
    </row>
    <row r="496" spans="2:14" s="157" customFormat="1" ht="30">
      <c r="B496" s="192" t="s">
        <v>494</v>
      </c>
      <c r="C496" s="191" t="s">
        <v>410</v>
      </c>
      <c r="D496" s="191" t="s">
        <v>477</v>
      </c>
      <c r="E496" s="215">
        <v>1</v>
      </c>
      <c r="F496" s="215"/>
      <c r="G496" s="215"/>
      <c r="H496" s="215"/>
      <c r="I496" s="300">
        <f>SMALL(F486:F488,1)</f>
        <v>125.5</v>
      </c>
      <c r="J496" s="215" t="s">
        <v>378</v>
      </c>
      <c r="K496" s="209">
        <f>E496*I496</f>
        <v>125.5</v>
      </c>
      <c r="L496" s="207"/>
    </row>
    <row r="497" spans="2:12" s="157" customFormat="1" ht="15" customHeight="1">
      <c r="B497" s="1133" t="s">
        <v>380</v>
      </c>
      <c r="C497" s="1133"/>
      <c r="D497" s="1133"/>
      <c r="E497" s="1133"/>
      <c r="F497" s="1133"/>
      <c r="G497" s="1133"/>
      <c r="H497" s="1133"/>
      <c r="I497" s="1133"/>
      <c r="J497" s="1133"/>
      <c r="K497" s="210">
        <f>SUM(K496:K496)</f>
        <v>125.5</v>
      </c>
      <c r="L497" s="207"/>
    </row>
    <row r="498" spans="2:12" s="157" customFormat="1">
      <c r="B498" s="1134"/>
      <c r="C498" s="1134"/>
      <c r="D498" s="1134"/>
      <c r="E498" s="1134"/>
      <c r="F498" s="1134"/>
      <c r="G498" s="1134"/>
      <c r="H498" s="1134"/>
      <c r="I498" s="1134"/>
      <c r="J498" s="1134"/>
      <c r="K498" s="1134"/>
      <c r="L498" s="207"/>
    </row>
    <row r="499" spans="2:12" s="157" customFormat="1" ht="15" customHeight="1">
      <c r="B499" s="1135" t="s">
        <v>388</v>
      </c>
      <c r="C499" s="1135"/>
      <c r="D499" s="1135"/>
      <c r="E499" s="1135"/>
      <c r="F499" s="1135"/>
      <c r="G499" s="214"/>
      <c r="H499" s="214"/>
      <c r="I499" s="214"/>
      <c r="J499" s="214"/>
      <c r="K499" s="214"/>
      <c r="L499" s="207"/>
    </row>
    <row r="500" spans="2:12" s="157" customFormat="1" ht="15" customHeight="1">
      <c r="B500" s="1136" t="s">
        <v>389</v>
      </c>
      <c r="C500" s="1136"/>
      <c r="D500" s="1136"/>
      <c r="E500" s="189" t="s">
        <v>390</v>
      </c>
      <c r="F500" s="189" t="s">
        <v>391</v>
      </c>
      <c r="G500" s="214"/>
      <c r="H500" s="214"/>
      <c r="I500" s="214"/>
      <c r="J500" s="214"/>
      <c r="K500" s="214"/>
      <c r="L500" s="207"/>
    </row>
    <row r="501" spans="2:12" s="157" customFormat="1" ht="15" customHeight="1">
      <c r="B501" s="1124" t="s">
        <v>392</v>
      </c>
      <c r="C501" s="1124"/>
      <c r="D501" s="1124"/>
      <c r="E501" s="1120">
        <v>157.27000000000001</v>
      </c>
      <c r="F501" s="216">
        <f>K493</f>
        <v>18.880000000000003</v>
      </c>
      <c r="G501" s="214"/>
      <c r="H501" s="214"/>
      <c r="I501" s="214"/>
      <c r="J501" s="214"/>
      <c r="K501" s="214"/>
      <c r="L501" s="207"/>
    </row>
    <row r="502" spans="2:12" s="157" customFormat="1" ht="15" customHeight="1">
      <c r="B502" s="1124" t="s">
        <v>393</v>
      </c>
      <c r="C502" s="1124"/>
      <c r="D502" s="1124"/>
      <c r="E502" s="1120"/>
      <c r="F502" s="216">
        <f>K497</f>
        <v>125.5</v>
      </c>
      <c r="G502" s="214"/>
      <c r="H502" s="214"/>
      <c r="I502" s="214"/>
      <c r="J502" s="214"/>
      <c r="K502" s="214"/>
      <c r="L502" s="207"/>
    </row>
    <row r="503" spans="2:12" s="157" customFormat="1" ht="15" customHeight="1">
      <c r="B503" s="1124" t="s">
        <v>394</v>
      </c>
      <c r="C503" s="1124"/>
      <c r="D503" s="1124"/>
      <c r="E503" s="1120"/>
      <c r="F503" s="216">
        <v>0</v>
      </c>
      <c r="G503" s="214"/>
      <c r="H503" s="214"/>
      <c r="I503" s="214"/>
      <c r="J503" s="214"/>
      <c r="K503" s="214"/>
      <c r="L503" s="207"/>
    </row>
    <row r="504" spans="2:12" s="157" customFormat="1" ht="15" customHeight="1">
      <c r="B504" s="1124" t="s">
        <v>395</v>
      </c>
      <c r="C504" s="1124"/>
      <c r="D504" s="1124"/>
      <c r="E504" s="1120"/>
      <c r="F504" s="216">
        <v>1</v>
      </c>
      <c r="G504" s="214"/>
      <c r="H504" s="214"/>
      <c r="I504" s="214"/>
      <c r="J504" s="214"/>
      <c r="K504" s="214"/>
      <c r="L504" s="207"/>
    </row>
    <row r="505" spans="2:12" s="157" customFormat="1" ht="15" customHeight="1">
      <c r="B505" s="1124" t="s">
        <v>396</v>
      </c>
      <c r="C505" s="1124"/>
      <c r="D505" s="1124"/>
      <c r="E505" s="1120"/>
      <c r="F505" s="216">
        <f>F501+F503</f>
        <v>18.880000000000003</v>
      </c>
      <c r="G505" s="214"/>
      <c r="H505" s="214"/>
      <c r="I505" s="214"/>
      <c r="J505" s="214"/>
      <c r="K505" s="214"/>
      <c r="L505" s="207"/>
    </row>
    <row r="506" spans="2:12" s="157" customFormat="1" ht="15" customHeight="1">
      <c r="B506" s="1124" t="s">
        <v>397</v>
      </c>
      <c r="C506" s="1124"/>
      <c r="D506" s="1124"/>
      <c r="E506" s="1120"/>
      <c r="F506" s="216">
        <f>((F501/F504)+(F503/F504))</f>
        <v>18.880000000000003</v>
      </c>
      <c r="G506" s="214"/>
      <c r="H506" s="214"/>
      <c r="I506" s="214"/>
      <c r="J506" s="214"/>
      <c r="K506" s="214"/>
      <c r="L506" s="207"/>
    </row>
    <row r="507" spans="2:12" s="157" customFormat="1" ht="15" customHeight="1">
      <c r="B507" s="1124" t="s">
        <v>398</v>
      </c>
      <c r="C507" s="1124"/>
      <c r="D507" s="1124"/>
      <c r="E507" s="1120"/>
      <c r="F507" s="216">
        <f>F502+F506</f>
        <v>144.38</v>
      </c>
      <c r="G507" s="214"/>
      <c r="H507" s="214"/>
      <c r="I507" s="214"/>
      <c r="J507" s="214"/>
      <c r="K507" s="214"/>
      <c r="L507" s="207"/>
    </row>
    <row r="508" spans="2:12" s="157" customFormat="1" ht="15" customHeight="1">
      <c r="B508" s="1124" t="s">
        <v>399</v>
      </c>
      <c r="C508" s="1124"/>
      <c r="D508" s="1124"/>
      <c r="E508" s="1120">
        <v>0</v>
      </c>
      <c r="F508" s="216">
        <f>F507*(E508/100)</f>
        <v>0</v>
      </c>
      <c r="G508" s="214"/>
      <c r="H508" s="214"/>
      <c r="I508" s="214"/>
      <c r="J508" s="214"/>
      <c r="K508" s="214"/>
      <c r="L508" s="207"/>
    </row>
    <row r="509" spans="2:12" s="157" customFormat="1" ht="15" customHeight="1">
      <c r="B509" s="1125" t="s">
        <v>400</v>
      </c>
      <c r="C509" s="1125"/>
      <c r="D509" s="1125"/>
      <c r="E509" s="1120"/>
      <c r="F509" s="217">
        <f>F507+F508</f>
        <v>144.38</v>
      </c>
      <c r="G509" s="214"/>
      <c r="H509" s="214"/>
      <c r="I509" s="214"/>
      <c r="J509" s="214"/>
      <c r="K509" s="214"/>
      <c r="L509" s="207"/>
    </row>
    <row r="510" spans="2:12" s="158" customFormat="1" ht="15">
      <c r="B510" s="286"/>
      <c r="C510" s="287"/>
      <c r="D510" s="287"/>
      <c r="E510" s="287"/>
      <c r="F510" s="287"/>
      <c r="G510" s="287"/>
      <c r="H510" s="287"/>
      <c r="I510" s="287"/>
      <c r="J510" s="287"/>
      <c r="K510" s="293"/>
      <c r="L510" s="294"/>
    </row>
    <row r="514" spans="2:15" s="157" customFormat="1" ht="16.5" customHeight="1">
      <c r="B514" s="1150" t="s">
        <v>495</v>
      </c>
      <c r="C514" s="1150"/>
      <c r="D514" s="1150"/>
      <c r="E514" s="1150"/>
      <c r="F514" s="1150"/>
      <c r="G514" s="1150"/>
      <c r="H514" s="1150"/>
      <c r="I514" s="1141"/>
      <c r="J514" s="1141"/>
      <c r="K514" s="1141"/>
      <c r="L514" s="206"/>
    </row>
    <row r="515" spans="2:15" s="157" customFormat="1" ht="15.75" customHeight="1">
      <c r="B515" s="1122" t="s">
        <v>496</v>
      </c>
      <c r="C515" s="1122"/>
      <c r="D515" s="1122"/>
      <c r="E515" s="1122"/>
      <c r="F515" s="1122"/>
      <c r="G515" s="1122"/>
      <c r="H515" s="1122"/>
      <c r="I515" s="186"/>
      <c r="J515" s="186"/>
      <c r="K515" s="186"/>
      <c r="L515" s="207"/>
    </row>
    <row r="516" spans="2:15" s="157" customFormat="1" ht="15" customHeight="1">
      <c r="B516" s="1135" t="s">
        <v>497</v>
      </c>
      <c r="C516" s="1135"/>
      <c r="D516" s="1142"/>
      <c r="E516" s="1142"/>
      <c r="F516" s="1142"/>
      <c r="G516" s="1142"/>
      <c r="H516" s="1142"/>
      <c r="I516" s="1142"/>
      <c r="J516" s="1142"/>
      <c r="K516" s="1142"/>
      <c r="L516" s="207"/>
    </row>
    <row r="517" spans="2:15" s="157" customFormat="1" ht="15" customHeight="1">
      <c r="B517" s="1135" t="s">
        <v>352</v>
      </c>
      <c r="C517" s="1135"/>
      <c r="D517" s="1135"/>
      <c r="E517" s="186"/>
      <c r="F517" s="186"/>
      <c r="G517" s="186"/>
      <c r="H517" s="302"/>
      <c r="I517" s="307"/>
      <c r="J517" s="186"/>
      <c r="K517" s="186"/>
      <c r="L517" s="207"/>
    </row>
    <row r="518" spans="2:15" s="158" customFormat="1">
      <c r="B518" s="227" t="s">
        <v>498</v>
      </c>
      <c r="C518" s="228"/>
      <c r="D518" s="229"/>
      <c r="E518" s="229"/>
      <c r="F518" s="229"/>
      <c r="G518" s="229"/>
      <c r="H518" s="229"/>
      <c r="I518" s="229"/>
      <c r="J518" s="229"/>
      <c r="K518" s="229"/>
      <c r="L518" s="235"/>
    </row>
    <row r="519" spans="2:15" s="158" customFormat="1">
      <c r="B519" s="230"/>
      <c r="C519" s="229"/>
      <c r="D519" s="229"/>
      <c r="E519" s="229"/>
      <c r="F519" s="229"/>
      <c r="G519" s="229"/>
      <c r="H519" s="229"/>
      <c r="I519" s="229"/>
      <c r="J519" s="229"/>
      <c r="K519" s="229"/>
      <c r="L519" s="235"/>
    </row>
    <row r="520" spans="2:15" s="158" customFormat="1">
      <c r="B520" s="231" t="s">
        <v>356</v>
      </c>
      <c r="C520" s="1127" t="s">
        <v>357</v>
      </c>
      <c r="D520" s="1127"/>
      <c r="E520" s="232" t="s">
        <v>358</v>
      </c>
      <c r="F520" s="232" t="s">
        <v>359</v>
      </c>
      <c r="G520" s="229"/>
      <c r="H520" s="229"/>
      <c r="I520" s="229"/>
      <c r="J520" s="229"/>
      <c r="K520" s="229"/>
      <c r="L520" s="235"/>
      <c r="N520" s="1146"/>
      <c r="O520" s="1146"/>
    </row>
    <row r="521" spans="2:15" s="158" customFormat="1">
      <c r="B521" s="190" t="s">
        <v>499</v>
      </c>
      <c r="C521" s="1143" t="s">
        <v>500</v>
      </c>
      <c r="D521" s="1143"/>
      <c r="E521" s="277" t="s">
        <v>362</v>
      </c>
      <c r="F521" s="303">
        <v>421</v>
      </c>
      <c r="G521" s="229"/>
      <c r="J521" s="229"/>
      <c r="K521" s="229"/>
      <c r="L521" s="235"/>
    </row>
    <row r="522" spans="2:15" s="158" customFormat="1" ht="15.75" customHeight="1">
      <c r="B522" s="304" t="s">
        <v>501</v>
      </c>
      <c r="C522" s="1147" t="s">
        <v>502</v>
      </c>
      <c r="D522" s="1147"/>
      <c r="E522" s="305" t="s">
        <v>362</v>
      </c>
      <c r="F522" s="306">
        <v>550</v>
      </c>
      <c r="G522" s="229"/>
      <c r="H522" s="229"/>
      <c r="I522" s="229"/>
      <c r="J522" s="229"/>
      <c r="K522" s="229"/>
      <c r="L522" s="235"/>
    </row>
    <row r="523" spans="2:15" s="158" customFormat="1">
      <c r="B523" s="190" t="s">
        <v>503</v>
      </c>
      <c r="C523" s="1147" t="s">
        <v>504</v>
      </c>
      <c r="D523" s="1147"/>
      <c r="E523" s="277" t="s">
        <v>362</v>
      </c>
      <c r="F523" s="303">
        <v>670</v>
      </c>
      <c r="G523" s="229"/>
      <c r="H523" s="229"/>
      <c r="I523" s="229"/>
      <c r="J523" s="229"/>
      <c r="K523" s="229"/>
      <c r="L523" s="235"/>
    </row>
    <row r="524" spans="2:15" s="157" customFormat="1">
      <c r="B524" s="1148"/>
      <c r="C524" s="1148"/>
      <c r="D524" s="1148"/>
      <c r="E524" s="1148"/>
      <c r="F524" s="1148"/>
      <c r="G524" s="1148"/>
      <c r="H524" s="1148"/>
      <c r="I524" s="1148"/>
      <c r="J524" s="1148"/>
      <c r="K524" s="1148"/>
      <c r="L524" s="207"/>
    </row>
    <row r="525" spans="2:15" s="157" customFormat="1">
      <c r="B525" s="187" t="s">
        <v>368</v>
      </c>
      <c r="C525" s="188" t="s">
        <v>358</v>
      </c>
      <c r="D525" s="188" t="s">
        <v>369</v>
      </c>
      <c r="E525" s="189" t="s">
        <v>370</v>
      </c>
      <c r="F525" s="189" t="s">
        <v>371</v>
      </c>
      <c r="G525" s="189" t="s">
        <v>372</v>
      </c>
      <c r="H525" s="189" t="s">
        <v>373</v>
      </c>
      <c r="I525" s="189" t="s">
        <v>359</v>
      </c>
      <c r="J525" s="189" t="s">
        <v>374</v>
      </c>
      <c r="K525" s="189" t="s">
        <v>375</v>
      </c>
      <c r="L525" s="207"/>
    </row>
    <row r="526" spans="2:15" s="157" customFormat="1" ht="15">
      <c r="B526" s="192" t="s">
        <v>505</v>
      </c>
      <c r="C526" s="191" t="s">
        <v>377</v>
      </c>
      <c r="D526" s="191">
        <v>88325</v>
      </c>
      <c r="E526" s="215">
        <v>1.5109999999999999</v>
      </c>
      <c r="F526" s="215"/>
      <c r="G526" s="215"/>
      <c r="H526" s="215">
        <v>0</v>
      </c>
      <c r="I526" s="215">
        <v>21.01</v>
      </c>
      <c r="J526" s="215" t="s">
        <v>378</v>
      </c>
      <c r="K526" s="209">
        <f>E526*I526</f>
        <v>31.746110000000002</v>
      </c>
      <c r="L526" s="207"/>
    </row>
    <row r="527" spans="2:15" s="157" customFormat="1" ht="15">
      <c r="B527" s="192" t="s">
        <v>506</v>
      </c>
      <c r="C527" s="191" t="s">
        <v>377</v>
      </c>
      <c r="D527" s="191">
        <v>88316</v>
      </c>
      <c r="E527" s="215">
        <v>1.4690000000000001</v>
      </c>
      <c r="F527" s="215"/>
      <c r="G527" s="215"/>
      <c r="H527" s="215">
        <v>0</v>
      </c>
      <c r="I527" s="215">
        <v>15.66</v>
      </c>
      <c r="J527" s="215" t="s">
        <v>378</v>
      </c>
      <c r="K527" s="209">
        <f>E527*I527</f>
        <v>23.004540000000002</v>
      </c>
      <c r="L527" s="207"/>
    </row>
    <row r="528" spans="2:15" s="157" customFormat="1" ht="15" customHeight="1">
      <c r="B528" s="1133" t="s">
        <v>380</v>
      </c>
      <c r="C528" s="1133"/>
      <c r="D528" s="1133"/>
      <c r="E528" s="1133"/>
      <c r="F528" s="1133"/>
      <c r="G528" s="1133"/>
      <c r="H528" s="1133"/>
      <c r="I528" s="1133"/>
      <c r="J528" s="1133"/>
      <c r="K528" s="210">
        <f>SUM(K526:K527)</f>
        <v>54.750650000000007</v>
      </c>
      <c r="L528" s="207"/>
    </row>
    <row r="529" spans="2:12" s="157" customFormat="1">
      <c r="B529" s="1149"/>
      <c r="C529" s="1149"/>
      <c r="D529" s="1149"/>
      <c r="E529" s="1149"/>
      <c r="F529" s="1149"/>
      <c r="G529" s="1149"/>
      <c r="H529" s="1149"/>
      <c r="I529" s="1149"/>
      <c r="J529" s="1149"/>
      <c r="K529" s="1149"/>
      <c r="L529" s="207"/>
    </row>
    <row r="530" spans="2:12" s="157" customFormat="1">
      <c r="B530" s="187" t="s">
        <v>381</v>
      </c>
      <c r="C530" s="188" t="s">
        <v>358</v>
      </c>
      <c r="D530" s="188" t="s">
        <v>369</v>
      </c>
      <c r="E530" s="189" t="s">
        <v>370</v>
      </c>
      <c r="F530" s="189" t="s">
        <v>371</v>
      </c>
      <c r="G530" s="189" t="s">
        <v>372</v>
      </c>
      <c r="H530" s="189" t="s">
        <v>373</v>
      </c>
      <c r="I530" s="189" t="s">
        <v>359</v>
      </c>
      <c r="J530" s="189" t="s">
        <v>374</v>
      </c>
      <c r="K530" s="189" t="s">
        <v>375</v>
      </c>
      <c r="L530" s="207"/>
    </row>
    <row r="531" spans="2:12" s="157" customFormat="1" ht="15">
      <c r="B531" s="192" t="s">
        <v>507</v>
      </c>
      <c r="C531" s="191" t="s">
        <v>362</v>
      </c>
      <c r="D531" s="191" t="s">
        <v>477</v>
      </c>
      <c r="E531" s="215">
        <v>1</v>
      </c>
      <c r="F531" s="215"/>
      <c r="G531" s="215"/>
      <c r="H531" s="215"/>
      <c r="I531" s="300">
        <v>421</v>
      </c>
      <c r="J531" s="215" t="s">
        <v>378</v>
      </c>
      <c r="K531" s="209">
        <f>E531*I531</f>
        <v>421</v>
      </c>
      <c r="L531" s="207"/>
    </row>
    <row r="532" spans="2:12" s="157" customFormat="1" ht="75">
      <c r="B532" s="192" t="s">
        <v>508</v>
      </c>
      <c r="C532" s="191" t="s">
        <v>44</v>
      </c>
      <c r="D532" s="191">
        <v>11950</v>
      </c>
      <c r="E532" s="215">
        <v>1.913</v>
      </c>
      <c r="F532" s="215"/>
      <c r="G532" s="215"/>
      <c r="H532" s="215"/>
      <c r="I532" s="215">
        <v>0.18</v>
      </c>
      <c r="J532" s="215" t="s">
        <v>378</v>
      </c>
      <c r="K532" s="209">
        <f>E532*I532</f>
        <v>0.34433999999999998</v>
      </c>
      <c r="L532" s="207"/>
    </row>
    <row r="533" spans="2:12" s="157" customFormat="1" ht="60">
      <c r="B533" s="192" t="s">
        <v>509</v>
      </c>
      <c r="C533" s="191" t="s">
        <v>39</v>
      </c>
      <c r="D533" s="191">
        <v>39432</v>
      </c>
      <c r="E533" s="215">
        <v>2.605</v>
      </c>
      <c r="F533" s="215"/>
      <c r="G533" s="215"/>
      <c r="H533" s="215"/>
      <c r="I533" s="215">
        <v>2.1800000000000002</v>
      </c>
      <c r="J533" s="215" t="s">
        <v>378</v>
      </c>
      <c r="K533" s="209">
        <f>E533*I533</f>
        <v>5.6789000000000005</v>
      </c>
      <c r="L533" s="207"/>
    </row>
    <row r="534" spans="2:12" s="157" customFormat="1" ht="30">
      <c r="B534" s="192" t="s">
        <v>510</v>
      </c>
      <c r="C534" s="191" t="s">
        <v>256</v>
      </c>
      <c r="D534" s="191">
        <v>39961</v>
      </c>
      <c r="E534" s="215">
        <v>0.34599999999999997</v>
      </c>
      <c r="F534" s="215"/>
      <c r="G534" s="215"/>
      <c r="H534" s="215"/>
      <c r="I534" s="215">
        <v>17.93</v>
      </c>
      <c r="J534" s="215" t="s">
        <v>378</v>
      </c>
      <c r="K534" s="209">
        <f>E534*I534</f>
        <v>6.2037799999999992</v>
      </c>
      <c r="L534" s="207"/>
    </row>
    <row r="535" spans="2:12" s="157" customFormat="1" ht="15" customHeight="1">
      <c r="B535" s="1133" t="s">
        <v>380</v>
      </c>
      <c r="C535" s="1133"/>
      <c r="D535" s="1133"/>
      <c r="E535" s="1133"/>
      <c r="F535" s="1133"/>
      <c r="G535" s="1133"/>
      <c r="H535" s="1133"/>
      <c r="I535" s="1133"/>
      <c r="J535" s="1133"/>
      <c r="K535" s="210">
        <f>SUM(K531:K531)</f>
        <v>421</v>
      </c>
      <c r="L535" s="207"/>
    </row>
    <row r="536" spans="2:12" s="157" customFormat="1">
      <c r="B536" s="1134"/>
      <c r="C536" s="1134"/>
      <c r="D536" s="1134"/>
      <c r="E536" s="1134"/>
      <c r="F536" s="1134"/>
      <c r="G536" s="1134"/>
      <c r="H536" s="1134"/>
      <c r="I536" s="1134"/>
      <c r="J536" s="1134"/>
      <c r="K536" s="1134"/>
      <c r="L536" s="207"/>
    </row>
    <row r="537" spans="2:12" s="157" customFormat="1" ht="15" customHeight="1">
      <c r="B537" s="1145" t="s">
        <v>388</v>
      </c>
      <c r="C537" s="1145"/>
      <c r="D537" s="1145"/>
      <c r="E537" s="1145"/>
      <c r="F537" s="1145"/>
      <c r="G537" s="214"/>
      <c r="H537" s="214"/>
      <c r="I537" s="214"/>
      <c r="J537" s="214"/>
      <c r="K537" s="214"/>
      <c r="L537" s="207"/>
    </row>
    <row r="538" spans="2:12" s="157" customFormat="1" ht="15" customHeight="1">
      <c r="B538" s="1136" t="s">
        <v>389</v>
      </c>
      <c r="C538" s="1136"/>
      <c r="D538" s="1136"/>
      <c r="E538" s="189" t="s">
        <v>390</v>
      </c>
      <c r="F538" s="189" t="s">
        <v>391</v>
      </c>
      <c r="G538" s="214"/>
      <c r="H538" s="214"/>
      <c r="I538" s="214"/>
      <c r="J538" s="214"/>
      <c r="K538" s="214"/>
      <c r="L538" s="207"/>
    </row>
    <row r="539" spans="2:12" s="157" customFormat="1" ht="15" customHeight="1">
      <c r="B539" s="1124" t="s">
        <v>392</v>
      </c>
      <c r="C539" s="1124"/>
      <c r="D539" s="1124"/>
      <c r="E539" s="1120">
        <v>157.27000000000001</v>
      </c>
      <c r="F539" s="216">
        <f>K528</f>
        <v>54.750650000000007</v>
      </c>
      <c r="G539" s="214"/>
      <c r="H539" s="214"/>
      <c r="I539" s="214"/>
      <c r="J539" s="214"/>
      <c r="K539" s="214"/>
      <c r="L539" s="207"/>
    </row>
    <row r="540" spans="2:12" s="157" customFormat="1" ht="15" customHeight="1">
      <c r="B540" s="1124" t="s">
        <v>393</v>
      </c>
      <c r="C540" s="1124"/>
      <c r="D540" s="1124"/>
      <c r="E540" s="1120"/>
      <c r="F540" s="216">
        <f>K535</f>
        <v>421</v>
      </c>
      <c r="G540" s="214"/>
      <c r="H540" s="214"/>
      <c r="I540" s="214"/>
      <c r="J540" s="214"/>
      <c r="K540" s="214"/>
      <c r="L540" s="207"/>
    </row>
    <row r="541" spans="2:12" s="157" customFormat="1" ht="15" customHeight="1">
      <c r="B541" s="1124" t="s">
        <v>394</v>
      </c>
      <c r="C541" s="1124"/>
      <c r="D541" s="1124"/>
      <c r="E541" s="1120"/>
      <c r="F541" s="216">
        <v>0</v>
      </c>
      <c r="G541" s="214"/>
      <c r="H541" s="214"/>
      <c r="I541" s="214"/>
      <c r="J541" s="214"/>
      <c r="K541" s="214"/>
      <c r="L541" s="207"/>
    </row>
    <row r="542" spans="2:12" s="157" customFormat="1" ht="15" customHeight="1">
      <c r="B542" s="1124" t="s">
        <v>395</v>
      </c>
      <c r="C542" s="1124"/>
      <c r="D542" s="1124"/>
      <c r="E542" s="1120"/>
      <c r="F542" s="216">
        <v>1</v>
      </c>
      <c r="G542" s="214"/>
      <c r="H542" s="214"/>
      <c r="J542" s="214"/>
      <c r="K542" s="214"/>
      <c r="L542" s="207"/>
    </row>
    <row r="543" spans="2:12" s="157" customFormat="1" ht="15" customHeight="1">
      <c r="B543" s="1124" t="s">
        <v>396</v>
      </c>
      <c r="C543" s="1124"/>
      <c r="D543" s="1124"/>
      <c r="E543" s="1120"/>
      <c r="F543" s="216">
        <f>F539+F541</f>
        <v>54.750650000000007</v>
      </c>
      <c r="G543" s="214"/>
      <c r="H543" s="214"/>
      <c r="I543" s="214"/>
      <c r="J543" s="214"/>
      <c r="K543" s="214"/>
      <c r="L543" s="207"/>
    </row>
    <row r="544" spans="2:12" s="157" customFormat="1" ht="15" customHeight="1">
      <c r="B544" s="1124" t="s">
        <v>397</v>
      </c>
      <c r="C544" s="1124"/>
      <c r="D544" s="1124"/>
      <c r="E544" s="1120"/>
      <c r="F544" s="216">
        <f>((F539/F542)+(F541/F542))</f>
        <v>54.750650000000007</v>
      </c>
      <c r="G544" s="214"/>
      <c r="H544" s="214"/>
      <c r="I544" s="214"/>
      <c r="J544" s="214"/>
      <c r="K544" s="214"/>
      <c r="L544" s="207"/>
    </row>
    <row r="545" spans="2:12" s="157" customFormat="1" ht="15" customHeight="1">
      <c r="B545" s="1124" t="s">
        <v>398</v>
      </c>
      <c r="C545" s="1124"/>
      <c r="D545" s="1124"/>
      <c r="E545" s="1120"/>
      <c r="F545" s="216">
        <f>F540+F544</f>
        <v>475.75065000000001</v>
      </c>
      <c r="G545" s="214"/>
      <c r="H545" s="214"/>
      <c r="I545" s="214"/>
      <c r="J545" s="214"/>
      <c r="K545" s="214"/>
      <c r="L545" s="207"/>
    </row>
    <row r="546" spans="2:12" s="157" customFormat="1" ht="15" customHeight="1">
      <c r="B546" s="1124" t="s">
        <v>399</v>
      </c>
      <c r="C546" s="1124"/>
      <c r="D546" s="1124"/>
      <c r="E546" s="1120">
        <v>0</v>
      </c>
      <c r="F546" s="216">
        <f>F545*(E546/100)</f>
        <v>0</v>
      </c>
      <c r="G546" s="214"/>
      <c r="H546" s="214"/>
      <c r="I546" s="214"/>
      <c r="J546" s="214"/>
      <c r="K546" s="214"/>
      <c r="L546" s="207"/>
    </row>
    <row r="547" spans="2:12" s="157" customFormat="1" ht="15" customHeight="1">
      <c r="B547" s="1125" t="s">
        <v>400</v>
      </c>
      <c r="C547" s="1125"/>
      <c r="D547" s="1125"/>
      <c r="E547" s="1120"/>
      <c r="F547" s="217">
        <f>F545+F546</f>
        <v>475.75065000000001</v>
      </c>
      <c r="G547" s="214"/>
      <c r="H547" s="214"/>
      <c r="I547" s="214"/>
      <c r="J547" s="214"/>
      <c r="K547" s="214"/>
      <c r="L547" s="207"/>
    </row>
    <row r="548" spans="2:12" s="158" customFormat="1" ht="15">
      <c r="B548" s="286"/>
      <c r="C548" s="287"/>
      <c r="D548" s="287"/>
      <c r="E548" s="287"/>
      <c r="F548" s="287"/>
      <c r="G548" s="287"/>
      <c r="H548" s="287"/>
      <c r="I548" s="287"/>
      <c r="J548" s="287"/>
      <c r="K548" s="293"/>
      <c r="L548" s="294"/>
    </row>
    <row r="552" spans="2:12" s="157" customFormat="1" ht="15.75" customHeight="1">
      <c r="B552" s="1144" t="s">
        <v>511</v>
      </c>
      <c r="C552" s="1144"/>
      <c r="D552" s="1144"/>
      <c r="E552" s="1144"/>
      <c r="F552" s="1144"/>
      <c r="G552" s="1144"/>
      <c r="H552" s="1144"/>
      <c r="I552" s="1141"/>
      <c r="J552" s="1141"/>
      <c r="K552" s="1141"/>
      <c r="L552" s="206"/>
    </row>
    <row r="553" spans="2:12" s="157" customFormat="1" ht="15.75" customHeight="1">
      <c r="B553" s="1122" t="s">
        <v>512</v>
      </c>
      <c r="C553" s="1122"/>
      <c r="D553" s="1122"/>
      <c r="E553" s="1122"/>
      <c r="F553" s="1122"/>
      <c r="G553" s="1122"/>
      <c r="H553" s="1122"/>
      <c r="I553" s="186"/>
      <c r="J553" s="186"/>
      <c r="K553" s="186"/>
      <c r="L553" s="207"/>
    </row>
    <row r="554" spans="2:12" s="157" customFormat="1">
      <c r="B554" s="1122"/>
      <c r="C554" s="1122"/>
      <c r="D554" s="1122"/>
      <c r="E554" s="1122"/>
      <c r="F554" s="1122"/>
      <c r="G554" s="1122"/>
      <c r="H554" s="1122"/>
      <c r="I554" s="186"/>
      <c r="J554" s="186"/>
      <c r="K554" s="186"/>
      <c r="L554" s="207"/>
    </row>
    <row r="555" spans="2:12" s="157" customFormat="1" ht="15" customHeight="1">
      <c r="B555" s="1135" t="s">
        <v>350</v>
      </c>
      <c r="C555" s="1135"/>
      <c r="D555" s="1142"/>
      <c r="E555" s="1142"/>
      <c r="F555" s="1142"/>
      <c r="G555" s="1142"/>
      <c r="H555" s="1142"/>
      <c r="I555" s="1142"/>
      <c r="J555" s="1142"/>
      <c r="K555" s="1142"/>
      <c r="L555" s="207"/>
    </row>
    <row r="556" spans="2:12" s="157" customFormat="1" ht="15" customHeight="1">
      <c r="B556" s="1135" t="s">
        <v>352</v>
      </c>
      <c r="C556" s="1135"/>
      <c r="D556" s="1135"/>
      <c r="E556" s="186"/>
      <c r="F556" s="186"/>
      <c r="G556" s="186"/>
      <c r="H556" s="186"/>
      <c r="I556" s="186"/>
      <c r="J556" s="186"/>
      <c r="K556" s="186"/>
      <c r="L556" s="207"/>
    </row>
    <row r="557" spans="2:12" s="158" customFormat="1">
      <c r="B557" s="227" t="s">
        <v>354</v>
      </c>
      <c r="C557" s="228"/>
      <c r="D557" s="229"/>
      <c r="E557" s="229"/>
      <c r="F557" s="229"/>
      <c r="G557" s="229"/>
      <c r="H557" s="229"/>
      <c r="I557" s="229"/>
      <c r="J557" s="229"/>
      <c r="K557" s="229"/>
      <c r="L557" s="235"/>
    </row>
    <row r="558" spans="2:12" s="158" customFormat="1">
      <c r="B558" s="230"/>
      <c r="C558" s="229"/>
      <c r="D558" s="229"/>
      <c r="E558" s="229"/>
      <c r="F558" s="229"/>
      <c r="G558" s="229"/>
      <c r="H558" s="229"/>
      <c r="I558" s="229"/>
      <c r="J558" s="229"/>
      <c r="K558" s="229"/>
      <c r="L558" s="235"/>
    </row>
    <row r="559" spans="2:12" s="158" customFormat="1">
      <c r="B559" s="231" t="s">
        <v>356</v>
      </c>
      <c r="C559" s="1127" t="s">
        <v>357</v>
      </c>
      <c r="D559" s="1127"/>
      <c r="E559" s="232" t="s">
        <v>358</v>
      </c>
      <c r="F559" s="232" t="s">
        <v>359</v>
      </c>
      <c r="G559" s="229"/>
      <c r="H559" s="229"/>
      <c r="I559" s="229"/>
      <c r="J559" s="229"/>
      <c r="K559" s="229"/>
      <c r="L559" s="235"/>
    </row>
    <row r="560" spans="2:12" s="158" customFormat="1" ht="30">
      <c r="B560" s="190" t="s">
        <v>360</v>
      </c>
      <c r="C560" s="1143" t="s">
        <v>361</v>
      </c>
      <c r="D560" s="1143"/>
      <c r="E560" s="277" t="s">
        <v>362</v>
      </c>
      <c r="F560" s="277">
        <v>81.900000000000006</v>
      </c>
      <c r="G560" s="229"/>
      <c r="H560" s="229"/>
      <c r="I560" s="229"/>
      <c r="J560" s="229"/>
      <c r="K560" s="229"/>
      <c r="L560" s="235"/>
    </row>
    <row r="561" spans="2:12" s="158" customFormat="1" ht="30">
      <c r="B561" s="190" t="s">
        <v>453</v>
      </c>
      <c r="C561" s="1143" t="s">
        <v>361</v>
      </c>
      <c r="D561" s="1143"/>
      <c r="E561" s="277" t="s">
        <v>362</v>
      </c>
      <c r="F561" s="277">
        <v>82.99</v>
      </c>
      <c r="G561" s="229"/>
      <c r="H561" s="229"/>
      <c r="I561" s="229"/>
      <c r="J561" s="229"/>
      <c r="K561" s="229"/>
      <c r="L561" s="235"/>
    </row>
    <row r="562" spans="2:12" s="158" customFormat="1" ht="30">
      <c r="B562" s="190" t="s">
        <v>366</v>
      </c>
      <c r="C562" s="1143" t="s">
        <v>367</v>
      </c>
      <c r="D562" s="1143"/>
      <c r="E562" s="277" t="s">
        <v>362</v>
      </c>
      <c r="F562" s="277">
        <v>84.5</v>
      </c>
      <c r="G562" s="229"/>
      <c r="H562" s="229"/>
      <c r="I562" s="229"/>
      <c r="J562" s="229"/>
      <c r="K562" s="229"/>
      <c r="L562" s="235"/>
    </row>
    <row r="563" spans="2:12" s="158" customFormat="1" ht="15">
      <c r="B563" s="1138"/>
      <c r="C563" s="1138"/>
      <c r="D563" s="1138"/>
      <c r="E563" s="1138"/>
      <c r="F563" s="1138"/>
      <c r="G563" s="1138"/>
      <c r="H563" s="1138"/>
      <c r="I563" s="1138"/>
      <c r="J563" s="1138"/>
      <c r="K563" s="1138"/>
      <c r="L563" s="235"/>
    </row>
    <row r="564" spans="2:12" s="157" customFormat="1">
      <c r="B564" s="1139"/>
      <c r="C564" s="1139"/>
      <c r="D564" s="1139"/>
      <c r="E564" s="1139"/>
      <c r="F564" s="1139"/>
      <c r="G564" s="1139"/>
      <c r="H564" s="1139"/>
      <c r="I564" s="1139"/>
      <c r="J564" s="1139"/>
      <c r="K564" s="1139"/>
      <c r="L564" s="207"/>
    </row>
    <row r="565" spans="2:12" s="157" customFormat="1">
      <c r="B565" s="187" t="s">
        <v>368</v>
      </c>
      <c r="C565" s="188" t="s">
        <v>358</v>
      </c>
      <c r="D565" s="188" t="s">
        <v>369</v>
      </c>
      <c r="E565" s="189" t="s">
        <v>370</v>
      </c>
      <c r="F565" s="189" t="s">
        <v>371</v>
      </c>
      <c r="G565" s="189" t="s">
        <v>372</v>
      </c>
      <c r="H565" s="189" t="s">
        <v>373</v>
      </c>
      <c r="I565" s="189" t="s">
        <v>359</v>
      </c>
      <c r="J565" s="189" t="s">
        <v>374</v>
      </c>
      <c r="K565" s="189" t="s">
        <v>375</v>
      </c>
      <c r="L565" s="207"/>
    </row>
    <row r="566" spans="2:12" s="157" customFormat="1" ht="15">
      <c r="B566" s="192" t="s">
        <v>376</v>
      </c>
      <c r="C566" s="191" t="s">
        <v>377</v>
      </c>
      <c r="D566" s="191">
        <v>88256</v>
      </c>
      <c r="E566" s="215">
        <v>0.44</v>
      </c>
      <c r="F566" s="215"/>
      <c r="G566" s="215"/>
      <c r="H566" s="215">
        <v>0</v>
      </c>
      <c r="I566" s="279">
        <v>22.59</v>
      </c>
      <c r="J566" s="215" t="s">
        <v>378</v>
      </c>
      <c r="K566" s="209">
        <f>E566*I566</f>
        <v>9.9396000000000004</v>
      </c>
      <c r="L566" s="207"/>
    </row>
    <row r="567" spans="2:12" s="157" customFormat="1" ht="15">
      <c r="B567" s="192" t="s">
        <v>379</v>
      </c>
      <c r="C567" s="191" t="s">
        <v>377</v>
      </c>
      <c r="D567" s="191">
        <v>88316</v>
      </c>
      <c r="E567" s="215">
        <v>0.2</v>
      </c>
      <c r="F567" s="215"/>
      <c r="G567" s="215"/>
      <c r="H567" s="215">
        <v>0</v>
      </c>
      <c r="I567" s="279">
        <v>15.66</v>
      </c>
      <c r="J567" s="215" t="s">
        <v>378</v>
      </c>
      <c r="K567" s="209">
        <f>E567*I567</f>
        <v>3.1320000000000001</v>
      </c>
      <c r="L567" s="207"/>
    </row>
    <row r="568" spans="2:12" s="157" customFormat="1" ht="15" customHeight="1">
      <c r="B568" s="1133" t="s">
        <v>380</v>
      </c>
      <c r="C568" s="1133"/>
      <c r="D568" s="1133"/>
      <c r="E568" s="1133"/>
      <c r="F568" s="1133"/>
      <c r="G568" s="1133"/>
      <c r="H568" s="1133"/>
      <c r="I568" s="1133"/>
      <c r="J568" s="1133"/>
      <c r="K568" s="210">
        <f>SUM(K566:K567)</f>
        <v>13.0716</v>
      </c>
      <c r="L568" s="207"/>
    </row>
    <row r="569" spans="2:12" s="157" customFormat="1">
      <c r="B569" s="1134"/>
      <c r="C569" s="1134"/>
      <c r="D569" s="1134"/>
      <c r="E569" s="1134"/>
      <c r="F569" s="1134"/>
      <c r="G569" s="1134"/>
      <c r="H569" s="1134"/>
      <c r="I569" s="1134"/>
      <c r="J569" s="1134"/>
      <c r="K569" s="1134"/>
      <c r="L569" s="207"/>
    </row>
    <row r="570" spans="2:12" s="157" customFormat="1">
      <c r="B570" s="187" t="s">
        <v>381</v>
      </c>
      <c r="C570" s="188" t="s">
        <v>358</v>
      </c>
      <c r="D570" s="188" t="s">
        <v>369</v>
      </c>
      <c r="E570" s="189" t="s">
        <v>370</v>
      </c>
      <c r="F570" s="189" t="s">
        <v>371</v>
      </c>
      <c r="G570" s="189" t="s">
        <v>372</v>
      </c>
      <c r="H570" s="189" t="s">
        <v>373</v>
      </c>
      <c r="I570" s="189" t="s">
        <v>359</v>
      </c>
      <c r="J570" s="189" t="s">
        <v>374</v>
      </c>
      <c r="K570" s="189" t="s">
        <v>375</v>
      </c>
      <c r="L570" s="207"/>
    </row>
    <row r="571" spans="2:12" s="157" customFormat="1" ht="15">
      <c r="B571" s="280" t="s">
        <v>382</v>
      </c>
      <c r="C571" s="193" t="s">
        <v>383</v>
      </c>
      <c r="D571" s="193">
        <v>37595</v>
      </c>
      <c r="E571" s="193">
        <v>8.6199999999999992</v>
      </c>
      <c r="F571" s="193"/>
      <c r="G571" s="193"/>
      <c r="H571" s="193"/>
      <c r="I571" s="211">
        <v>1.69</v>
      </c>
      <c r="J571" s="193" t="s">
        <v>378</v>
      </c>
      <c r="K571" s="213">
        <f>E571*I571</f>
        <v>14.567799999999998</v>
      </c>
      <c r="L571" s="207"/>
    </row>
    <row r="572" spans="2:12" s="157" customFormat="1" ht="45">
      <c r="B572" s="280" t="s">
        <v>513</v>
      </c>
      <c r="C572" s="193" t="s">
        <v>385</v>
      </c>
      <c r="D572" s="193" t="s">
        <v>386</v>
      </c>
      <c r="E572" s="193">
        <v>1.02</v>
      </c>
      <c r="F572" s="193"/>
      <c r="G572" s="193"/>
      <c r="H572" s="193"/>
      <c r="I572" s="211">
        <f>SMALL(F560:F562,1)</f>
        <v>81.900000000000006</v>
      </c>
      <c r="J572" s="193" t="s">
        <v>378</v>
      </c>
      <c r="K572" s="213">
        <f>E572*I572</f>
        <v>83.538000000000011</v>
      </c>
      <c r="L572" s="207"/>
    </row>
    <row r="573" spans="2:12" s="157" customFormat="1" ht="30">
      <c r="B573" s="280" t="s">
        <v>455</v>
      </c>
      <c r="C573" s="193" t="s">
        <v>383</v>
      </c>
      <c r="D573" s="193">
        <v>34357</v>
      </c>
      <c r="E573" s="193">
        <v>0.14000000000000001</v>
      </c>
      <c r="F573" s="193"/>
      <c r="G573" s="193"/>
      <c r="H573" s="193"/>
      <c r="I573" s="193">
        <v>3.22</v>
      </c>
      <c r="J573" s="193" t="s">
        <v>378</v>
      </c>
      <c r="K573" s="213">
        <f>E573*I573</f>
        <v>0.45080000000000009</v>
      </c>
      <c r="L573" s="207"/>
    </row>
    <row r="574" spans="2:12" s="157" customFormat="1" ht="15" customHeight="1">
      <c r="B574" s="1133" t="s">
        <v>380</v>
      </c>
      <c r="C574" s="1133"/>
      <c r="D574" s="1133"/>
      <c r="E574" s="1133"/>
      <c r="F574" s="1133"/>
      <c r="G574" s="1133"/>
      <c r="H574" s="1133"/>
      <c r="I574" s="1133"/>
      <c r="J574" s="1133"/>
      <c r="K574" s="210">
        <f>SUM(K571:K573)</f>
        <v>98.556600000000017</v>
      </c>
      <c r="L574" s="207"/>
    </row>
    <row r="575" spans="2:12" s="157" customFormat="1">
      <c r="B575" s="1134"/>
      <c r="C575" s="1134"/>
      <c r="D575" s="1134"/>
      <c r="E575" s="1134"/>
      <c r="F575" s="1134"/>
      <c r="G575" s="1134"/>
      <c r="H575" s="1134"/>
      <c r="I575" s="1134"/>
      <c r="J575" s="1134"/>
      <c r="K575" s="1134"/>
      <c r="L575" s="207"/>
    </row>
    <row r="576" spans="2:12" s="157" customFormat="1" ht="15" customHeight="1">
      <c r="B576" s="1135" t="s">
        <v>388</v>
      </c>
      <c r="C576" s="1135"/>
      <c r="D576" s="1135"/>
      <c r="E576" s="1135"/>
      <c r="F576" s="1135"/>
      <c r="G576" s="214"/>
      <c r="H576" s="214"/>
      <c r="I576" s="214"/>
      <c r="J576" s="214"/>
      <c r="K576" s="214"/>
      <c r="L576" s="207"/>
    </row>
    <row r="577" spans="2:14" s="157" customFormat="1" ht="15" customHeight="1">
      <c r="B577" s="1136" t="s">
        <v>389</v>
      </c>
      <c r="C577" s="1136"/>
      <c r="D577" s="1136"/>
      <c r="E577" s="189" t="s">
        <v>390</v>
      </c>
      <c r="F577" s="189" t="s">
        <v>391</v>
      </c>
      <c r="G577" s="214"/>
      <c r="H577" s="214"/>
      <c r="I577" s="214"/>
      <c r="J577" s="214"/>
      <c r="K577" s="214"/>
      <c r="L577" s="207"/>
    </row>
    <row r="578" spans="2:14" s="157" customFormat="1" ht="15" customHeight="1">
      <c r="B578" s="1124" t="s">
        <v>392</v>
      </c>
      <c r="C578" s="1124"/>
      <c r="D578" s="1124"/>
      <c r="E578" s="1120">
        <v>157.27000000000001</v>
      </c>
      <c r="F578" s="216">
        <f>K568</f>
        <v>13.0716</v>
      </c>
      <c r="G578" s="214"/>
      <c r="H578" s="214"/>
      <c r="I578" s="214"/>
      <c r="J578" s="214"/>
      <c r="K578" s="214"/>
      <c r="L578" s="207"/>
    </row>
    <row r="579" spans="2:14" s="157" customFormat="1" ht="15" customHeight="1">
      <c r="B579" s="1124" t="s">
        <v>393</v>
      </c>
      <c r="C579" s="1124"/>
      <c r="D579" s="1124"/>
      <c r="E579" s="1120"/>
      <c r="F579" s="216">
        <f>K574</f>
        <v>98.556600000000017</v>
      </c>
      <c r="G579" s="214"/>
      <c r="H579" s="214"/>
      <c r="I579" s="214"/>
      <c r="J579" s="214"/>
      <c r="K579" s="214"/>
      <c r="L579" s="207"/>
    </row>
    <row r="580" spans="2:14" s="157" customFormat="1" ht="15" customHeight="1">
      <c r="B580" s="1124" t="s">
        <v>394</v>
      </c>
      <c r="C580" s="1124"/>
      <c r="D580" s="1124"/>
      <c r="E580" s="1120"/>
      <c r="F580" s="216">
        <v>0</v>
      </c>
      <c r="G580" s="214"/>
      <c r="H580" s="214"/>
      <c r="I580" s="214"/>
      <c r="J580" s="214"/>
      <c r="K580" s="214"/>
      <c r="L580" s="207"/>
    </row>
    <row r="581" spans="2:14" s="157" customFormat="1" ht="15" customHeight="1">
      <c r="B581" s="1124" t="s">
        <v>395</v>
      </c>
      <c r="C581" s="1124"/>
      <c r="D581" s="1124"/>
      <c r="E581" s="1120"/>
      <c r="F581" s="216">
        <v>1</v>
      </c>
      <c r="G581" s="214"/>
      <c r="H581" s="214"/>
      <c r="I581" s="214"/>
      <c r="J581" s="214"/>
      <c r="K581" s="214"/>
      <c r="L581" s="207"/>
    </row>
    <row r="582" spans="2:14" s="157" customFormat="1" ht="15" customHeight="1">
      <c r="B582" s="1124" t="s">
        <v>396</v>
      </c>
      <c r="C582" s="1124"/>
      <c r="D582" s="1124"/>
      <c r="E582" s="1120"/>
      <c r="F582" s="216">
        <f>F578+F580</f>
        <v>13.0716</v>
      </c>
      <c r="G582" s="214"/>
      <c r="H582" s="214"/>
      <c r="I582" s="214"/>
      <c r="J582" s="214"/>
      <c r="K582" s="214"/>
      <c r="L582" s="207"/>
    </row>
    <row r="583" spans="2:14" s="157" customFormat="1" ht="15" customHeight="1">
      <c r="B583" s="1124" t="s">
        <v>397</v>
      </c>
      <c r="C583" s="1124"/>
      <c r="D583" s="1124"/>
      <c r="E583" s="1120"/>
      <c r="F583" s="216">
        <f>((F578/F581)+(F580/F581))</f>
        <v>13.0716</v>
      </c>
      <c r="G583" s="214"/>
      <c r="H583" s="214"/>
      <c r="I583" s="214"/>
      <c r="J583" s="214"/>
      <c r="K583" s="214"/>
      <c r="L583" s="207"/>
    </row>
    <row r="584" spans="2:14" s="157" customFormat="1" ht="15" customHeight="1">
      <c r="B584" s="1124" t="s">
        <v>398</v>
      </c>
      <c r="C584" s="1124"/>
      <c r="D584" s="1124"/>
      <c r="E584" s="1120"/>
      <c r="F584" s="216">
        <f>F579+F583</f>
        <v>111.62820000000002</v>
      </c>
      <c r="G584" s="214"/>
      <c r="H584" s="214"/>
      <c r="I584" s="214"/>
      <c r="J584" s="214"/>
      <c r="K584" s="214"/>
      <c r="L584" s="207"/>
    </row>
    <row r="585" spans="2:14" s="157" customFormat="1" ht="15" customHeight="1">
      <c r="B585" s="1124" t="s">
        <v>399</v>
      </c>
      <c r="C585" s="1124"/>
      <c r="D585" s="1124"/>
      <c r="E585" s="1120">
        <v>0</v>
      </c>
      <c r="F585" s="216">
        <f>F584*(E585/100)</f>
        <v>0</v>
      </c>
      <c r="G585" s="214"/>
      <c r="H585" s="214"/>
      <c r="I585" s="214"/>
      <c r="J585" s="214"/>
      <c r="K585" s="214"/>
      <c r="L585" s="207"/>
    </row>
    <row r="586" spans="2:14" s="157" customFormat="1" ht="15" customHeight="1">
      <c r="B586" s="1125" t="s">
        <v>400</v>
      </c>
      <c r="C586" s="1125"/>
      <c r="D586" s="1125"/>
      <c r="E586" s="1120"/>
      <c r="F586" s="217">
        <f>F584+F585</f>
        <v>111.62820000000002</v>
      </c>
      <c r="G586" s="214"/>
      <c r="H586" s="214"/>
      <c r="I586" s="214"/>
      <c r="J586" s="214"/>
      <c r="K586" s="214"/>
      <c r="L586" s="207"/>
    </row>
    <row r="587" spans="2:14" s="158" customFormat="1" ht="30.75" customHeight="1">
      <c r="B587" s="1129"/>
      <c r="C587" s="1129"/>
      <c r="D587" s="1129"/>
      <c r="E587" s="1129"/>
      <c r="F587" s="1129"/>
      <c r="G587" s="1129"/>
      <c r="H587" s="1129"/>
      <c r="I587" s="1129"/>
      <c r="J587" s="1129"/>
      <c r="K587" s="1129"/>
      <c r="L587" s="288"/>
      <c r="M587" s="289"/>
      <c r="N587" s="289"/>
    </row>
    <row r="591" spans="2:14" s="157" customFormat="1" ht="15.75" customHeight="1">
      <c r="B591" s="1140" t="s">
        <v>514</v>
      </c>
      <c r="C591" s="1140"/>
      <c r="D591" s="1140"/>
      <c r="E591" s="1140"/>
      <c r="F591" s="1140"/>
      <c r="G591" s="1140"/>
      <c r="H591" s="1140"/>
      <c r="I591" s="1141"/>
      <c r="J591" s="1141"/>
      <c r="K591" s="1141"/>
      <c r="L591" s="206"/>
    </row>
    <row r="592" spans="2:14" s="157" customFormat="1" ht="15.75" customHeight="1">
      <c r="B592" s="1123" t="e">
        <f>#REF!</f>
        <v>#REF!</v>
      </c>
      <c r="C592" s="1123"/>
      <c r="D592" s="1123"/>
      <c r="E592" s="1123"/>
      <c r="F592" s="1123"/>
      <c r="G592" s="1123"/>
      <c r="H592" s="1123"/>
      <c r="I592" s="186"/>
      <c r="J592" s="186"/>
      <c r="K592" s="186"/>
      <c r="L592" s="207"/>
    </row>
    <row r="593" spans="2:12" s="157" customFormat="1">
      <c r="B593" s="1123"/>
      <c r="C593" s="1123"/>
      <c r="D593" s="1123"/>
      <c r="E593" s="1123"/>
      <c r="F593" s="1123"/>
      <c r="G593" s="1123"/>
      <c r="H593" s="1123"/>
      <c r="I593" s="186"/>
      <c r="J593" s="186"/>
      <c r="K593" s="186"/>
      <c r="L593" s="207"/>
    </row>
    <row r="594" spans="2:12" s="157" customFormat="1" ht="15" customHeight="1">
      <c r="B594" s="1126" t="s">
        <v>515</v>
      </c>
      <c r="C594" s="1126"/>
      <c r="D594" s="1142"/>
      <c r="E594" s="1142"/>
      <c r="F594" s="1142"/>
      <c r="G594" s="1142"/>
      <c r="H594" s="1142"/>
      <c r="I594" s="1142"/>
      <c r="J594" s="1142"/>
      <c r="K594" s="1142"/>
      <c r="L594" s="207"/>
    </row>
    <row r="595" spans="2:12" s="157" customFormat="1" ht="15" customHeight="1">
      <c r="B595" s="1126" t="s">
        <v>420</v>
      </c>
      <c r="C595" s="1126"/>
      <c r="D595" s="1126"/>
      <c r="E595" s="186"/>
      <c r="F595" s="186"/>
      <c r="G595" s="186"/>
      <c r="H595" s="186"/>
      <c r="I595" s="186"/>
      <c r="J595" s="186"/>
      <c r="K595" s="186"/>
      <c r="L595" s="207"/>
    </row>
    <row r="596" spans="2:12" s="158" customFormat="1">
      <c r="B596" s="308" t="s">
        <v>516</v>
      </c>
      <c r="C596" s="228"/>
      <c r="D596" s="229"/>
      <c r="E596" s="229"/>
      <c r="F596" s="229"/>
      <c r="G596" s="229"/>
      <c r="H596" s="229"/>
      <c r="I596" s="229"/>
      <c r="J596" s="229"/>
      <c r="K596" s="229"/>
      <c r="L596" s="235"/>
    </row>
    <row r="597" spans="2:12" s="158" customFormat="1">
      <c r="B597" s="230"/>
      <c r="C597" s="229"/>
      <c r="D597" s="229"/>
      <c r="E597" s="229"/>
      <c r="F597" s="229"/>
      <c r="G597" s="229"/>
      <c r="H597" s="229"/>
      <c r="I597" s="229"/>
      <c r="J597" s="229"/>
      <c r="K597" s="229"/>
      <c r="L597" s="235"/>
    </row>
    <row r="598" spans="2:12" s="158" customFormat="1">
      <c r="B598" s="231" t="s">
        <v>356</v>
      </c>
      <c r="C598" s="1127" t="s">
        <v>357</v>
      </c>
      <c r="D598" s="1127"/>
      <c r="E598" s="232" t="s">
        <v>358</v>
      </c>
      <c r="F598" s="232" t="s">
        <v>359</v>
      </c>
      <c r="G598" s="229"/>
      <c r="H598" s="229"/>
      <c r="I598" s="229"/>
      <c r="J598" s="229"/>
      <c r="K598" s="229"/>
      <c r="L598" s="235"/>
    </row>
    <row r="599" spans="2:12" s="158" customFormat="1">
      <c r="B599" s="309" t="s">
        <v>517</v>
      </c>
      <c r="C599" s="1128" t="s">
        <v>518</v>
      </c>
      <c r="D599" s="1128"/>
      <c r="E599" s="310" t="s">
        <v>44</v>
      </c>
      <c r="F599" s="277">
        <v>2200</v>
      </c>
      <c r="G599" s="229"/>
      <c r="H599" s="229"/>
      <c r="I599" s="229"/>
      <c r="J599" s="229"/>
      <c r="K599" s="229"/>
      <c r="L599" s="235"/>
    </row>
    <row r="600" spans="2:12" s="158" customFormat="1">
      <c r="B600" s="282" t="s">
        <v>470</v>
      </c>
      <c r="C600" s="1137" t="s">
        <v>471</v>
      </c>
      <c r="D600" s="1137"/>
      <c r="E600" s="310" t="s">
        <v>44</v>
      </c>
      <c r="F600" s="277" t="s">
        <v>519</v>
      </c>
      <c r="G600" s="229"/>
      <c r="H600" s="229"/>
      <c r="I600" s="229"/>
      <c r="J600" s="229"/>
      <c r="K600" s="229"/>
      <c r="L600" s="235"/>
    </row>
    <row r="601" spans="2:12" s="158" customFormat="1">
      <c r="B601" s="282" t="s">
        <v>472</v>
      </c>
      <c r="C601" s="1137" t="s">
        <v>473</v>
      </c>
      <c r="D601" s="1137"/>
      <c r="E601" s="310" t="s">
        <v>44</v>
      </c>
      <c r="F601" s="277">
        <v>2173.5</v>
      </c>
      <c r="G601" s="229"/>
      <c r="H601" s="229"/>
      <c r="I601" s="229"/>
      <c r="J601" s="229"/>
      <c r="K601" s="229"/>
      <c r="L601" s="235"/>
    </row>
    <row r="602" spans="2:12" s="158" customFormat="1" ht="15">
      <c r="B602" s="1138"/>
      <c r="C602" s="1138"/>
      <c r="D602" s="1138"/>
      <c r="E602" s="1138"/>
      <c r="F602" s="1138"/>
      <c r="G602" s="1138"/>
      <c r="H602" s="1138"/>
      <c r="I602" s="1138"/>
      <c r="J602" s="1138"/>
      <c r="K602" s="1138"/>
      <c r="L602" s="235"/>
    </row>
    <row r="603" spans="2:12" s="157" customFormat="1">
      <c r="B603" s="1139"/>
      <c r="C603" s="1139"/>
      <c r="D603" s="1139"/>
      <c r="E603" s="1139"/>
      <c r="F603" s="1139"/>
      <c r="G603" s="1139"/>
      <c r="H603" s="1139"/>
      <c r="I603" s="1139"/>
      <c r="J603" s="1139"/>
      <c r="K603" s="1139"/>
      <c r="L603" s="207"/>
    </row>
    <row r="604" spans="2:12" s="157" customFormat="1">
      <c r="B604" s="187" t="s">
        <v>368</v>
      </c>
      <c r="C604" s="188" t="s">
        <v>358</v>
      </c>
      <c r="D604" s="188" t="s">
        <v>369</v>
      </c>
      <c r="E604" s="189" t="s">
        <v>370</v>
      </c>
      <c r="F604" s="189" t="s">
        <v>371</v>
      </c>
      <c r="G604" s="189" t="s">
        <v>372</v>
      </c>
      <c r="H604" s="189" t="s">
        <v>373</v>
      </c>
      <c r="I604" s="189" t="s">
        <v>359</v>
      </c>
      <c r="J604" s="189" t="s">
        <v>374</v>
      </c>
      <c r="K604" s="189" t="s">
        <v>375</v>
      </c>
      <c r="L604" s="207"/>
    </row>
    <row r="605" spans="2:12" s="157" customFormat="1" ht="15">
      <c r="B605" s="192" t="s">
        <v>379</v>
      </c>
      <c r="C605" s="191" t="s">
        <v>377</v>
      </c>
      <c r="D605" s="191">
        <v>88316</v>
      </c>
      <c r="E605" s="215">
        <v>0.1</v>
      </c>
      <c r="F605" s="215"/>
      <c r="G605" s="215"/>
      <c r="H605" s="215">
        <v>0</v>
      </c>
      <c r="I605" s="279">
        <v>15.3</v>
      </c>
      <c r="J605" s="215" t="s">
        <v>378</v>
      </c>
      <c r="K605" s="209">
        <f>E605*I605</f>
        <v>1.5300000000000002</v>
      </c>
      <c r="L605" s="207"/>
    </row>
    <row r="606" spans="2:12" s="157" customFormat="1" ht="15" customHeight="1">
      <c r="B606" s="1133" t="s">
        <v>380</v>
      </c>
      <c r="C606" s="1133"/>
      <c r="D606" s="1133"/>
      <c r="E606" s="1133"/>
      <c r="F606" s="1133"/>
      <c r="G606" s="1133"/>
      <c r="H606" s="1133"/>
      <c r="I606" s="1133"/>
      <c r="J606" s="1133"/>
      <c r="K606" s="210">
        <f>SUM(K605:K605)</f>
        <v>1.5300000000000002</v>
      </c>
      <c r="L606" s="207"/>
    </row>
    <row r="607" spans="2:12" s="157" customFormat="1">
      <c r="B607" s="1134"/>
      <c r="C607" s="1134"/>
      <c r="D607" s="1134"/>
      <c r="E607" s="1134"/>
      <c r="F607" s="1134"/>
      <c r="G607" s="1134"/>
      <c r="H607" s="1134"/>
      <c r="I607" s="1134"/>
      <c r="J607" s="1134"/>
      <c r="K607" s="1134"/>
      <c r="L607" s="207"/>
    </row>
    <row r="608" spans="2:12" s="157" customFormat="1">
      <c r="B608" s="187" t="s">
        <v>381</v>
      </c>
      <c r="C608" s="188" t="s">
        <v>358</v>
      </c>
      <c r="D608" s="188" t="s">
        <v>369</v>
      </c>
      <c r="E608" s="189" t="s">
        <v>370</v>
      </c>
      <c r="F608" s="189" t="s">
        <v>371</v>
      </c>
      <c r="G608" s="189" t="s">
        <v>372</v>
      </c>
      <c r="H608" s="189" t="s">
        <v>373</v>
      </c>
      <c r="I608" s="189" t="s">
        <v>359</v>
      </c>
      <c r="J608" s="189" t="s">
        <v>374</v>
      </c>
      <c r="K608" s="189" t="s">
        <v>375</v>
      </c>
      <c r="L608" s="207"/>
    </row>
    <row r="609" spans="2:14" s="157" customFormat="1" ht="64.7" customHeight="1">
      <c r="B609" s="280" t="s">
        <v>520</v>
      </c>
      <c r="C609" s="193" t="s">
        <v>44</v>
      </c>
      <c r="D609" s="193" t="s">
        <v>386</v>
      </c>
      <c r="E609" s="212">
        <v>1</v>
      </c>
      <c r="F609" s="193"/>
      <c r="G609" s="193"/>
      <c r="H609" s="193"/>
      <c r="I609" s="193">
        <f>SMALL(F599:F601,1)</f>
        <v>2173.5</v>
      </c>
      <c r="J609" s="193"/>
      <c r="K609" s="213">
        <f>(E609*I609)</f>
        <v>2173.5</v>
      </c>
      <c r="L609" s="207"/>
    </row>
    <row r="610" spans="2:14" s="157" customFormat="1" ht="15" customHeight="1">
      <c r="B610" s="1133" t="s">
        <v>380</v>
      </c>
      <c r="C610" s="1133"/>
      <c r="D610" s="1133"/>
      <c r="E610" s="1133"/>
      <c r="F610" s="1133"/>
      <c r="G610" s="1133"/>
      <c r="H610" s="1133"/>
      <c r="I610" s="1133"/>
      <c r="J610" s="1133"/>
      <c r="K610" s="210">
        <f>SUM(K609:K609)</f>
        <v>2173.5</v>
      </c>
      <c r="L610" s="207"/>
    </row>
    <row r="611" spans="2:14" s="157" customFormat="1">
      <c r="B611" s="1134"/>
      <c r="C611" s="1134"/>
      <c r="D611" s="1134"/>
      <c r="E611" s="1134"/>
      <c r="F611" s="1134"/>
      <c r="G611" s="1134"/>
      <c r="H611" s="1134"/>
      <c r="I611" s="1134"/>
      <c r="J611" s="1134"/>
      <c r="K611" s="1134"/>
      <c r="L611" s="207"/>
    </row>
    <row r="612" spans="2:14" s="157" customFormat="1" ht="15" customHeight="1">
      <c r="B612" s="1135" t="s">
        <v>388</v>
      </c>
      <c r="C612" s="1135"/>
      <c r="D612" s="1135"/>
      <c r="E612" s="1135"/>
      <c r="F612" s="1135"/>
      <c r="G612" s="214"/>
      <c r="H612" s="214"/>
      <c r="I612" s="214"/>
      <c r="J612" s="214"/>
      <c r="K612" s="214"/>
      <c r="L612" s="207"/>
    </row>
    <row r="613" spans="2:14" s="157" customFormat="1" ht="15" customHeight="1">
      <c r="B613" s="1136" t="s">
        <v>389</v>
      </c>
      <c r="C613" s="1136"/>
      <c r="D613" s="1136"/>
      <c r="E613" s="189" t="s">
        <v>390</v>
      </c>
      <c r="F613" s="189" t="s">
        <v>391</v>
      </c>
      <c r="G613" s="214"/>
      <c r="H613" s="214"/>
      <c r="I613" s="214"/>
      <c r="J613" s="214"/>
      <c r="K613" s="214"/>
      <c r="L613" s="207"/>
    </row>
    <row r="614" spans="2:14" s="157" customFormat="1" ht="15" customHeight="1">
      <c r="B614" s="1124" t="s">
        <v>392</v>
      </c>
      <c r="C614" s="1124"/>
      <c r="D614" s="1124"/>
      <c r="E614" s="1120">
        <v>157.27000000000001</v>
      </c>
      <c r="F614" s="216">
        <f>K606</f>
        <v>1.5300000000000002</v>
      </c>
      <c r="G614" s="214"/>
      <c r="H614" s="214"/>
      <c r="I614" s="214"/>
      <c r="J614" s="214"/>
      <c r="K614" s="214"/>
      <c r="L614" s="207"/>
    </row>
    <row r="615" spans="2:14" s="157" customFormat="1" ht="15" customHeight="1">
      <c r="B615" s="1124" t="s">
        <v>393</v>
      </c>
      <c r="C615" s="1124"/>
      <c r="D615" s="1124"/>
      <c r="E615" s="1120"/>
      <c r="F615" s="216">
        <f>K610</f>
        <v>2173.5</v>
      </c>
      <c r="G615" s="214"/>
      <c r="H615" s="214"/>
      <c r="I615" s="214"/>
      <c r="J615" s="214"/>
      <c r="K615" s="214"/>
      <c r="L615" s="207"/>
    </row>
    <row r="616" spans="2:14" s="157" customFormat="1" ht="15" customHeight="1">
      <c r="B616" s="1124" t="s">
        <v>394</v>
      </c>
      <c r="C616" s="1124"/>
      <c r="D616" s="1124"/>
      <c r="E616" s="1120"/>
      <c r="F616" s="216">
        <v>0</v>
      </c>
      <c r="G616" s="214"/>
      <c r="H616" s="214"/>
      <c r="I616" s="214"/>
      <c r="J616" s="214"/>
      <c r="K616" s="214"/>
      <c r="L616" s="207"/>
    </row>
    <row r="617" spans="2:14" s="157" customFormat="1" ht="15" customHeight="1">
      <c r="B617" s="1124" t="s">
        <v>395</v>
      </c>
      <c r="C617" s="1124"/>
      <c r="D617" s="1124"/>
      <c r="E617" s="1120"/>
      <c r="F617" s="216">
        <v>1</v>
      </c>
      <c r="G617" s="214"/>
      <c r="H617" s="214"/>
      <c r="I617" s="214"/>
      <c r="J617" s="214"/>
      <c r="K617" s="214"/>
      <c r="L617" s="207"/>
    </row>
    <row r="618" spans="2:14" s="157" customFormat="1" ht="15" customHeight="1">
      <c r="B618" s="1124" t="s">
        <v>396</v>
      </c>
      <c r="C618" s="1124"/>
      <c r="D618" s="1124"/>
      <c r="E618" s="1120"/>
      <c r="F618" s="216">
        <f>F614+F616</f>
        <v>1.5300000000000002</v>
      </c>
      <c r="G618" s="214"/>
      <c r="H618" s="214"/>
      <c r="I618" s="214"/>
      <c r="J618" s="214"/>
      <c r="K618" s="214"/>
      <c r="L618" s="207"/>
    </row>
    <row r="619" spans="2:14" s="157" customFormat="1" ht="15" customHeight="1">
      <c r="B619" s="1124" t="s">
        <v>397</v>
      </c>
      <c r="C619" s="1124"/>
      <c r="D619" s="1124"/>
      <c r="E619" s="1120"/>
      <c r="F619" s="216">
        <f>((F614/F617)+(F616/F617))</f>
        <v>1.5300000000000002</v>
      </c>
      <c r="G619" s="214"/>
      <c r="H619" s="214"/>
      <c r="I619" s="214"/>
      <c r="J619" s="214"/>
      <c r="K619" s="214"/>
      <c r="L619" s="207"/>
    </row>
    <row r="620" spans="2:14" s="157" customFormat="1" ht="15" customHeight="1">
      <c r="B620" s="1124" t="s">
        <v>398</v>
      </c>
      <c r="C620" s="1124"/>
      <c r="D620" s="1124"/>
      <c r="E620" s="1120"/>
      <c r="F620" s="216">
        <f>F615+F619</f>
        <v>2175.0300000000002</v>
      </c>
      <c r="G620" s="214"/>
      <c r="H620" s="214"/>
      <c r="I620" s="214"/>
      <c r="J620" s="214"/>
      <c r="K620" s="214"/>
      <c r="L620" s="207"/>
    </row>
    <row r="621" spans="2:14" s="157" customFormat="1" ht="15" customHeight="1">
      <c r="B621" s="1124" t="s">
        <v>399</v>
      </c>
      <c r="C621" s="1124"/>
      <c r="D621" s="1124"/>
      <c r="E621" s="1120">
        <v>0</v>
      </c>
      <c r="F621" s="216">
        <f>F620*(E621/100)</f>
        <v>0</v>
      </c>
      <c r="G621" s="214"/>
      <c r="H621" s="214"/>
      <c r="I621" s="214"/>
      <c r="J621" s="214"/>
      <c r="K621" s="214"/>
      <c r="L621" s="207"/>
    </row>
    <row r="622" spans="2:14" s="157" customFormat="1" ht="15" customHeight="1">
      <c r="B622" s="1125" t="s">
        <v>400</v>
      </c>
      <c r="C622" s="1125"/>
      <c r="D622" s="1125"/>
      <c r="E622" s="1120"/>
      <c r="F622" s="217">
        <f>F620+F621</f>
        <v>2175.0300000000002</v>
      </c>
      <c r="G622" s="214"/>
      <c r="H622" s="214"/>
      <c r="I622" s="214"/>
      <c r="J622" s="214"/>
      <c r="K622" s="214"/>
      <c r="L622" s="207"/>
    </row>
    <row r="623" spans="2:14" s="158" customFormat="1" ht="30.75" customHeight="1">
      <c r="B623" s="1129"/>
      <c r="C623" s="1129"/>
      <c r="D623" s="1129"/>
      <c r="E623" s="1129"/>
      <c r="F623" s="1129"/>
      <c r="G623" s="1129"/>
      <c r="H623" s="1129"/>
      <c r="I623" s="1129"/>
      <c r="J623" s="1129"/>
      <c r="K623" s="1129"/>
      <c r="L623" s="288"/>
      <c r="M623" s="289"/>
      <c r="N623" s="289"/>
    </row>
  </sheetData>
  <mergeCells count="504">
    <mergeCell ref="B2:K2"/>
    <mergeCell ref="B3:H3"/>
    <mergeCell ref="I3:K3"/>
    <mergeCell ref="B6:C6"/>
    <mergeCell ref="D6:E6"/>
    <mergeCell ref="F6:H6"/>
    <mergeCell ref="I6:K6"/>
    <mergeCell ref="B7:D7"/>
    <mergeCell ref="C10:D10"/>
    <mergeCell ref="C11:D11"/>
    <mergeCell ref="C12:D12"/>
    <mergeCell ref="C13:D13"/>
    <mergeCell ref="B14:K14"/>
    <mergeCell ref="B15:K15"/>
    <mergeCell ref="B19:J19"/>
    <mergeCell ref="B20:K20"/>
    <mergeCell ref="B25:J25"/>
    <mergeCell ref="B26:K26"/>
    <mergeCell ref="B27:F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K38"/>
    <mergeCell ref="B42:H42"/>
    <mergeCell ref="I42:K42"/>
    <mergeCell ref="B46:C46"/>
    <mergeCell ref="D46:E46"/>
    <mergeCell ref="F46:H46"/>
    <mergeCell ref="I46:K46"/>
    <mergeCell ref="B47:D47"/>
    <mergeCell ref="B48:K48"/>
    <mergeCell ref="B53:J53"/>
    <mergeCell ref="B54:K54"/>
    <mergeCell ref="B63:J63"/>
    <mergeCell ref="B64:K64"/>
    <mergeCell ref="B65:F65"/>
    <mergeCell ref="B66:D66"/>
    <mergeCell ref="B67:D67"/>
    <mergeCell ref="B68:D68"/>
    <mergeCell ref="B69:D69"/>
    <mergeCell ref="B70:D70"/>
    <mergeCell ref="B71:D71"/>
    <mergeCell ref="B72:D72"/>
    <mergeCell ref="B73:D73"/>
    <mergeCell ref="B74:D74"/>
    <mergeCell ref="B75:D75"/>
    <mergeCell ref="B79:H79"/>
    <mergeCell ref="I79:K79"/>
    <mergeCell ref="B83:C83"/>
    <mergeCell ref="D83:E83"/>
    <mergeCell ref="F83:H83"/>
    <mergeCell ref="I83:K83"/>
    <mergeCell ref="B84:D84"/>
    <mergeCell ref="B85:K85"/>
    <mergeCell ref="B90:J90"/>
    <mergeCell ref="B91:K91"/>
    <mergeCell ref="B100:J100"/>
    <mergeCell ref="B101:K101"/>
    <mergeCell ref="B102:F102"/>
    <mergeCell ref="B103:D103"/>
    <mergeCell ref="B104:D104"/>
    <mergeCell ref="B105:D105"/>
    <mergeCell ref="B106:D106"/>
    <mergeCell ref="B107:D107"/>
    <mergeCell ref="B108:D108"/>
    <mergeCell ref="B109:D109"/>
    <mergeCell ref="B110:D110"/>
    <mergeCell ref="B111:D111"/>
    <mergeCell ref="B112:D112"/>
    <mergeCell ref="B117:H117"/>
    <mergeCell ref="I117:K117"/>
    <mergeCell ref="B121:C121"/>
    <mergeCell ref="D121:E121"/>
    <mergeCell ref="F121:H121"/>
    <mergeCell ref="I121:K121"/>
    <mergeCell ref="B122:D122"/>
    <mergeCell ref="B123:K123"/>
    <mergeCell ref="B128:J128"/>
    <mergeCell ref="B129:K129"/>
    <mergeCell ref="B138:J138"/>
    <mergeCell ref="B139:K139"/>
    <mergeCell ref="B140:F140"/>
    <mergeCell ref="B141:D141"/>
    <mergeCell ref="B142:D142"/>
    <mergeCell ref="B143:D143"/>
    <mergeCell ref="B144:D144"/>
    <mergeCell ref="B145:D145"/>
    <mergeCell ref="B146:D146"/>
    <mergeCell ref="B147:D147"/>
    <mergeCell ref="B148:D148"/>
    <mergeCell ref="B149:D149"/>
    <mergeCell ref="B150:D150"/>
    <mergeCell ref="B153:H153"/>
    <mergeCell ref="I153:K153"/>
    <mergeCell ref="B156:C156"/>
    <mergeCell ref="D156:E156"/>
    <mergeCell ref="F156:H156"/>
    <mergeCell ref="I156:K156"/>
    <mergeCell ref="B157:D157"/>
    <mergeCell ref="C160:D160"/>
    <mergeCell ref="C161:D161"/>
    <mergeCell ref="C162:D162"/>
    <mergeCell ref="C163:D163"/>
    <mergeCell ref="B164:K164"/>
    <mergeCell ref="B165:K165"/>
    <mergeCell ref="B169:J169"/>
    <mergeCell ref="B170:K170"/>
    <mergeCell ref="B173:J173"/>
    <mergeCell ref="B174:K174"/>
    <mergeCell ref="B175:F175"/>
    <mergeCell ref="B176:D176"/>
    <mergeCell ref="B177:D177"/>
    <mergeCell ref="B178:D178"/>
    <mergeCell ref="B179:D179"/>
    <mergeCell ref="B180:D180"/>
    <mergeCell ref="B181:D181"/>
    <mergeCell ref="B182:D182"/>
    <mergeCell ref="B183:D183"/>
    <mergeCell ref="B184:D184"/>
    <mergeCell ref="B185:D185"/>
    <mergeCell ref="B190:H190"/>
    <mergeCell ref="I190:K190"/>
    <mergeCell ref="B191:H191"/>
    <mergeCell ref="B192:C192"/>
    <mergeCell ref="D192:E192"/>
    <mergeCell ref="F192:H192"/>
    <mergeCell ref="I192:K192"/>
    <mergeCell ref="B193:D193"/>
    <mergeCell ref="C196:D196"/>
    <mergeCell ref="C197:D197"/>
    <mergeCell ref="C198:D198"/>
    <mergeCell ref="C199:D199"/>
    <mergeCell ref="B200:K200"/>
    <mergeCell ref="B201:K201"/>
    <mergeCell ref="B205:J205"/>
    <mergeCell ref="B206:K206"/>
    <mergeCell ref="B209:J209"/>
    <mergeCell ref="B210:K210"/>
    <mergeCell ref="B211:F211"/>
    <mergeCell ref="B212:D212"/>
    <mergeCell ref="B213:D213"/>
    <mergeCell ref="B214:D214"/>
    <mergeCell ref="B215:D215"/>
    <mergeCell ref="B216:D216"/>
    <mergeCell ref="B217:D217"/>
    <mergeCell ref="B218:D218"/>
    <mergeCell ref="B219:D219"/>
    <mergeCell ref="B220:D220"/>
    <mergeCell ref="B221:D221"/>
    <mergeCell ref="B224:H224"/>
    <mergeCell ref="I224:K224"/>
    <mergeCell ref="B225:H225"/>
    <mergeCell ref="B226:C226"/>
    <mergeCell ref="D226:E226"/>
    <mergeCell ref="F226:H226"/>
    <mergeCell ref="I226:K226"/>
    <mergeCell ref="B227:D227"/>
    <mergeCell ref="C230:D230"/>
    <mergeCell ref="C231:D231"/>
    <mergeCell ref="C232:D232"/>
    <mergeCell ref="C233:D233"/>
    <mergeCell ref="B234:K234"/>
    <mergeCell ref="B235:K235"/>
    <mergeCell ref="B239:J239"/>
    <mergeCell ref="B240:K240"/>
    <mergeCell ref="B243:J243"/>
    <mergeCell ref="B244:K244"/>
    <mergeCell ref="B245:F245"/>
    <mergeCell ref="B246:D246"/>
    <mergeCell ref="B247:D247"/>
    <mergeCell ref="B248:D248"/>
    <mergeCell ref="B249:D249"/>
    <mergeCell ref="B250:D250"/>
    <mergeCell ref="B251:D251"/>
    <mergeCell ref="B252:D252"/>
    <mergeCell ref="B253:D253"/>
    <mergeCell ref="B254:D254"/>
    <mergeCell ref="B255:D255"/>
    <mergeCell ref="B260:H260"/>
    <mergeCell ref="I260:K260"/>
    <mergeCell ref="B264:C264"/>
    <mergeCell ref="D264:E264"/>
    <mergeCell ref="F264:H264"/>
    <mergeCell ref="I264:K264"/>
    <mergeCell ref="B265:D265"/>
    <mergeCell ref="B266:K266"/>
    <mergeCell ref="B271:J271"/>
    <mergeCell ref="B272:K272"/>
    <mergeCell ref="B281:J281"/>
    <mergeCell ref="B282:K282"/>
    <mergeCell ref="B283:F283"/>
    <mergeCell ref="B284:D284"/>
    <mergeCell ref="B285:D285"/>
    <mergeCell ref="B286:D286"/>
    <mergeCell ref="B287:D287"/>
    <mergeCell ref="B288:D288"/>
    <mergeCell ref="B289:D289"/>
    <mergeCell ref="B290:D290"/>
    <mergeCell ref="B291:D291"/>
    <mergeCell ref="B292:D292"/>
    <mergeCell ref="B293:D293"/>
    <mergeCell ref="B298:K298"/>
    <mergeCell ref="B299:C299"/>
    <mergeCell ref="D299:E299"/>
    <mergeCell ref="C303:D303"/>
    <mergeCell ref="C304:D304"/>
    <mergeCell ref="C305:D305"/>
    <mergeCell ref="C306:D306"/>
    <mergeCell ref="B308:K308"/>
    <mergeCell ref="B312:J312"/>
    <mergeCell ref="B313:K313"/>
    <mergeCell ref="B316:J316"/>
    <mergeCell ref="B317:K317"/>
    <mergeCell ref="B318:F318"/>
    <mergeCell ref="B319:D319"/>
    <mergeCell ref="B320:D320"/>
    <mergeCell ref="B321:D321"/>
    <mergeCell ref="B322:D322"/>
    <mergeCell ref="B323:D323"/>
    <mergeCell ref="B324:D324"/>
    <mergeCell ref="B325:D325"/>
    <mergeCell ref="B326:D326"/>
    <mergeCell ref="B327:D327"/>
    <mergeCell ref="B328:D328"/>
    <mergeCell ref="B331:H331"/>
    <mergeCell ref="I331:K331"/>
    <mergeCell ref="B334:C334"/>
    <mergeCell ref="D334:E334"/>
    <mergeCell ref="F334:H334"/>
    <mergeCell ref="I334:K334"/>
    <mergeCell ref="B335:D335"/>
    <mergeCell ref="C338:D338"/>
    <mergeCell ref="C339:D339"/>
    <mergeCell ref="C340:D340"/>
    <mergeCell ref="C341:D341"/>
    <mergeCell ref="B342:K342"/>
    <mergeCell ref="B343:K343"/>
    <mergeCell ref="B347:J347"/>
    <mergeCell ref="B348:K348"/>
    <mergeCell ref="B353:J353"/>
    <mergeCell ref="B354:K354"/>
    <mergeCell ref="B355:F355"/>
    <mergeCell ref="B356:D356"/>
    <mergeCell ref="B357:D357"/>
    <mergeCell ref="B358:D358"/>
    <mergeCell ref="B359:D359"/>
    <mergeCell ref="B360:D360"/>
    <mergeCell ref="B361:D361"/>
    <mergeCell ref="B362:D362"/>
    <mergeCell ref="B363:D363"/>
    <mergeCell ref="B364:D364"/>
    <mergeCell ref="B365:D365"/>
    <mergeCell ref="B366:K366"/>
    <mergeCell ref="B370:H370"/>
    <mergeCell ref="I370:K370"/>
    <mergeCell ref="B373:C373"/>
    <mergeCell ref="D373:E373"/>
    <mergeCell ref="F373:H373"/>
    <mergeCell ref="I373:K373"/>
    <mergeCell ref="E364:E365"/>
    <mergeCell ref="B374:D374"/>
    <mergeCell ref="C377:D377"/>
    <mergeCell ref="C378:D378"/>
    <mergeCell ref="C379:D379"/>
    <mergeCell ref="C380:D380"/>
    <mergeCell ref="B381:K381"/>
    <mergeCell ref="B382:K382"/>
    <mergeCell ref="B386:J386"/>
    <mergeCell ref="B387:K387"/>
    <mergeCell ref="B392:J392"/>
    <mergeCell ref="B393:K393"/>
    <mergeCell ref="B394:F394"/>
    <mergeCell ref="B395:D395"/>
    <mergeCell ref="B396:D396"/>
    <mergeCell ref="B397:D397"/>
    <mergeCell ref="B398:D398"/>
    <mergeCell ref="B399:D399"/>
    <mergeCell ref="B400:D400"/>
    <mergeCell ref="B401:D401"/>
    <mergeCell ref="B402:D402"/>
    <mergeCell ref="B403:D403"/>
    <mergeCell ref="B404:D404"/>
    <mergeCell ref="B405:K405"/>
    <mergeCell ref="B409:H409"/>
    <mergeCell ref="I409:K409"/>
    <mergeCell ref="B410:F410"/>
    <mergeCell ref="B411:C411"/>
    <mergeCell ref="D411:E411"/>
    <mergeCell ref="F411:H411"/>
    <mergeCell ref="I411:K411"/>
    <mergeCell ref="E396:E402"/>
    <mergeCell ref="E403:E404"/>
    <mergeCell ref="C415:D415"/>
    <mergeCell ref="C416:D416"/>
    <mergeCell ref="C417:D417"/>
    <mergeCell ref="C418:D418"/>
    <mergeCell ref="B419:K419"/>
    <mergeCell ref="B420:K420"/>
    <mergeCell ref="B424:J424"/>
    <mergeCell ref="B425:K425"/>
    <mergeCell ref="B428:J428"/>
    <mergeCell ref="B429:K429"/>
    <mergeCell ref="B430:F430"/>
    <mergeCell ref="B431:D431"/>
    <mergeCell ref="B432:D432"/>
    <mergeCell ref="B433:D433"/>
    <mergeCell ref="B434:D434"/>
    <mergeCell ref="B435:D435"/>
    <mergeCell ref="B436:D436"/>
    <mergeCell ref="B437:D437"/>
    <mergeCell ref="B438:D438"/>
    <mergeCell ref="B439:D439"/>
    <mergeCell ref="B440:D440"/>
    <mergeCell ref="B445:H445"/>
    <mergeCell ref="I445:K445"/>
    <mergeCell ref="B446:H446"/>
    <mergeCell ref="B447:C447"/>
    <mergeCell ref="D447:E447"/>
    <mergeCell ref="F447:H447"/>
    <mergeCell ref="I447:K447"/>
    <mergeCell ref="E432:E438"/>
    <mergeCell ref="E439:E440"/>
    <mergeCell ref="B448:D448"/>
    <mergeCell ref="C451:D451"/>
    <mergeCell ref="C452:D452"/>
    <mergeCell ref="C453:D453"/>
    <mergeCell ref="C454:D454"/>
    <mergeCell ref="B455:K455"/>
    <mergeCell ref="B459:J459"/>
    <mergeCell ref="B460:K460"/>
    <mergeCell ref="B463:J463"/>
    <mergeCell ref="B464:K464"/>
    <mergeCell ref="B465:F465"/>
    <mergeCell ref="B466:D466"/>
    <mergeCell ref="B467:D467"/>
    <mergeCell ref="B468:D468"/>
    <mergeCell ref="B469:D469"/>
    <mergeCell ref="B470:D470"/>
    <mergeCell ref="B471:D471"/>
    <mergeCell ref="B472:D472"/>
    <mergeCell ref="B473:D473"/>
    <mergeCell ref="B474:D474"/>
    <mergeCell ref="B475:D475"/>
    <mergeCell ref="B479:H479"/>
    <mergeCell ref="I479:K479"/>
    <mergeCell ref="B480:H480"/>
    <mergeCell ref="B481:C481"/>
    <mergeCell ref="D481:E481"/>
    <mergeCell ref="F481:H481"/>
    <mergeCell ref="I481:K481"/>
    <mergeCell ref="E467:E473"/>
    <mergeCell ref="E474:E475"/>
    <mergeCell ref="B482:D482"/>
    <mergeCell ref="C485:D485"/>
    <mergeCell ref="C486:D486"/>
    <mergeCell ref="C487:D487"/>
    <mergeCell ref="C488:D488"/>
    <mergeCell ref="B489:K489"/>
    <mergeCell ref="B493:J493"/>
    <mergeCell ref="B494:K494"/>
    <mergeCell ref="B497:J497"/>
    <mergeCell ref="B498:K498"/>
    <mergeCell ref="B499:F499"/>
    <mergeCell ref="B500:D500"/>
    <mergeCell ref="B501:D501"/>
    <mergeCell ref="B502:D502"/>
    <mergeCell ref="B503:D503"/>
    <mergeCell ref="B504:D504"/>
    <mergeCell ref="B505:D505"/>
    <mergeCell ref="B506:D506"/>
    <mergeCell ref="B507:D507"/>
    <mergeCell ref="B508:D508"/>
    <mergeCell ref="B509:D509"/>
    <mergeCell ref="B514:H514"/>
    <mergeCell ref="I514:K514"/>
    <mergeCell ref="B515:H515"/>
    <mergeCell ref="B516:C516"/>
    <mergeCell ref="D516:E516"/>
    <mergeCell ref="F516:H516"/>
    <mergeCell ref="I516:K516"/>
    <mergeCell ref="E501:E507"/>
    <mergeCell ref="E508:E509"/>
    <mergeCell ref="B517:D517"/>
    <mergeCell ref="C520:D520"/>
    <mergeCell ref="N520:O520"/>
    <mergeCell ref="C521:D521"/>
    <mergeCell ref="C522:D522"/>
    <mergeCell ref="C523:D523"/>
    <mergeCell ref="B524:K524"/>
    <mergeCell ref="B528:J528"/>
    <mergeCell ref="B529:K529"/>
    <mergeCell ref="B535:J535"/>
    <mergeCell ref="B536:K536"/>
    <mergeCell ref="B537:F537"/>
    <mergeCell ref="B538:D538"/>
    <mergeCell ref="B539:D539"/>
    <mergeCell ref="B540:D540"/>
    <mergeCell ref="B541:D541"/>
    <mergeCell ref="B542:D542"/>
    <mergeCell ref="B543:D543"/>
    <mergeCell ref="B544:D544"/>
    <mergeCell ref="B545:D545"/>
    <mergeCell ref="B546:D546"/>
    <mergeCell ref="B547:D547"/>
    <mergeCell ref="B552:H552"/>
    <mergeCell ref="I552:K552"/>
    <mergeCell ref="B555:C555"/>
    <mergeCell ref="D555:E555"/>
    <mergeCell ref="F555:H555"/>
    <mergeCell ref="I555:K555"/>
    <mergeCell ref="E539:E545"/>
    <mergeCell ref="E546:E547"/>
    <mergeCell ref="B556:D556"/>
    <mergeCell ref="C559:D559"/>
    <mergeCell ref="C560:D560"/>
    <mergeCell ref="C561:D561"/>
    <mergeCell ref="C562:D562"/>
    <mergeCell ref="B563:K563"/>
    <mergeCell ref="B564:K564"/>
    <mergeCell ref="B568:J568"/>
    <mergeCell ref="B569:K569"/>
    <mergeCell ref="B574:J574"/>
    <mergeCell ref="B575:K575"/>
    <mergeCell ref="B576:F576"/>
    <mergeCell ref="B577:D577"/>
    <mergeCell ref="B578:D578"/>
    <mergeCell ref="B579:D579"/>
    <mergeCell ref="B580:D580"/>
    <mergeCell ref="B581:D581"/>
    <mergeCell ref="B582:D582"/>
    <mergeCell ref="C600:D600"/>
    <mergeCell ref="C601:D601"/>
    <mergeCell ref="B602:K602"/>
    <mergeCell ref="B603:K603"/>
    <mergeCell ref="B606:J606"/>
    <mergeCell ref="B607:K607"/>
    <mergeCell ref="B583:D583"/>
    <mergeCell ref="B584:D584"/>
    <mergeCell ref="B585:D585"/>
    <mergeCell ref="B586:D586"/>
    <mergeCell ref="B587:K587"/>
    <mergeCell ref="B591:H591"/>
    <mergeCell ref="I591:K591"/>
    <mergeCell ref="B594:C594"/>
    <mergeCell ref="D594:E594"/>
    <mergeCell ref="F594:H594"/>
    <mergeCell ref="I594:K594"/>
    <mergeCell ref="E578:E584"/>
    <mergeCell ref="E585:E586"/>
    <mergeCell ref="B623:K623"/>
    <mergeCell ref="E29:E35"/>
    <mergeCell ref="E36:E37"/>
    <mergeCell ref="E67:E73"/>
    <mergeCell ref="E74:E75"/>
    <mergeCell ref="E104:E110"/>
    <mergeCell ref="E111:E112"/>
    <mergeCell ref="E142:E148"/>
    <mergeCell ref="E149:E150"/>
    <mergeCell ref="E177:E183"/>
    <mergeCell ref="E184:E185"/>
    <mergeCell ref="E213:E219"/>
    <mergeCell ref="E220:E221"/>
    <mergeCell ref="E247:E253"/>
    <mergeCell ref="E254:E255"/>
    <mergeCell ref="E285:E291"/>
    <mergeCell ref="E292:E293"/>
    <mergeCell ref="E320:E326"/>
    <mergeCell ref="E327:E328"/>
    <mergeCell ref="E357:E363"/>
    <mergeCell ref="B610:J610"/>
    <mergeCell ref="B611:K611"/>
    <mergeCell ref="B612:F612"/>
    <mergeCell ref="B613:D613"/>
    <mergeCell ref="E621:E622"/>
    <mergeCell ref="B4:H5"/>
    <mergeCell ref="B43:H45"/>
    <mergeCell ref="B80:H82"/>
    <mergeCell ref="B118:H120"/>
    <mergeCell ref="B154:H155"/>
    <mergeCell ref="B261:H263"/>
    <mergeCell ref="B332:H333"/>
    <mergeCell ref="B371:H372"/>
    <mergeCell ref="B553:H554"/>
    <mergeCell ref="B592:H593"/>
    <mergeCell ref="B619:D619"/>
    <mergeCell ref="B620:D620"/>
    <mergeCell ref="B621:D621"/>
    <mergeCell ref="B622:D622"/>
    <mergeCell ref="B614:D614"/>
    <mergeCell ref="B615:D615"/>
    <mergeCell ref="B616:D616"/>
    <mergeCell ref="B617:D617"/>
    <mergeCell ref="B618:D618"/>
    <mergeCell ref="E614:E620"/>
    <mergeCell ref="B595:D595"/>
    <mergeCell ref="C598:D598"/>
    <mergeCell ref="C599:D599"/>
  </mergeCells>
  <pageMargins left="0.78749999999999998" right="0.78749999999999998" top="1.05277777777778" bottom="1.05277777777778" header="0.78749999999999998" footer="0.78749999999999998"/>
  <pageSetup paperSize="9" scale="45" firstPageNumber="0" fitToHeight="0" orientation="portrait" useFirstPageNumber="1" r:id="rId1"/>
  <headerFooter>
    <oddHeader>&amp;C&amp;"Times New Roman,Normal"&amp;12&amp;A</oddHeader>
    <oddFooter>&amp;C&amp;"Times New Roman,Normal"&amp;12Página &amp;P</oddFooter>
  </headerFooter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MK51"/>
  <sheetViews>
    <sheetView view="pageBreakPreview" topLeftCell="D10" zoomScale="69" zoomScaleNormal="69" zoomScaleSheetLayoutView="69" workbookViewId="0">
      <selection activeCell="N25" sqref="N25"/>
    </sheetView>
  </sheetViews>
  <sheetFormatPr defaultColWidth="8.7109375" defaultRowHeight="15"/>
  <cols>
    <col min="1" max="1" width="2.42578125" style="3" customWidth="1"/>
    <col min="2" max="2" width="9.7109375" style="314" customWidth="1"/>
    <col min="3" max="3" width="50.85546875" style="314" customWidth="1"/>
    <col min="4" max="4" width="13.7109375" style="4" customWidth="1"/>
    <col min="5" max="5" width="25.42578125" style="315" customWidth="1"/>
    <col min="6" max="10" width="23.140625" style="314" customWidth="1"/>
    <col min="11" max="11" width="24.5703125" style="314" customWidth="1"/>
    <col min="12" max="12" width="18.7109375" style="3" customWidth="1"/>
    <col min="13" max="13" width="19.5703125" style="3" customWidth="1"/>
    <col min="14" max="14" width="14.28515625" style="3" customWidth="1"/>
    <col min="15" max="1025" width="8.7109375" style="3"/>
  </cols>
  <sheetData>
    <row r="1" spans="2:13" ht="12.75" customHeight="1">
      <c r="B1" s="316"/>
      <c r="C1" s="317"/>
      <c r="D1" s="317"/>
      <c r="E1" s="317"/>
      <c r="F1" s="317"/>
      <c r="G1" s="317"/>
      <c r="H1" s="317"/>
      <c r="I1" s="317"/>
      <c r="J1" s="317"/>
      <c r="K1" s="317"/>
    </row>
    <row r="2" spans="2:13" ht="148.5" customHeight="1">
      <c r="B2" s="1192"/>
      <c r="C2" s="1192"/>
      <c r="D2" s="1192"/>
      <c r="E2" s="1192"/>
      <c r="F2" s="1192"/>
      <c r="G2" s="1192"/>
      <c r="H2" s="1192"/>
      <c r="I2" s="1192"/>
      <c r="J2" s="1192"/>
      <c r="K2" s="1192"/>
      <c r="L2" s="1192"/>
      <c r="M2" s="1192"/>
    </row>
    <row r="3" spans="2:13" ht="36" customHeight="1">
      <c r="B3" s="1193" t="s">
        <v>328</v>
      </c>
      <c r="C3" s="1193"/>
      <c r="D3" s="1193"/>
      <c r="E3" s="1193"/>
      <c r="F3" s="1193"/>
      <c r="G3" s="1193"/>
      <c r="H3" s="1193"/>
      <c r="I3" s="1193"/>
      <c r="J3" s="1193"/>
      <c r="K3" s="1193"/>
      <c r="L3" s="1193"/>
      <c r="M3" s="1193"/>
    </row>
    <row r="4" spans="2:13" ht="24.95" customHeight="1">
      <c r="B4" s="318" t="s">
        <v>2</v>
      </c>
      <c r="C4" s="1194" t="e">
        <f>#REF!</f>
        <v>#REF!</v>
      </c>
      <c r="D4" s="1194"/>
      <c r="E4" s="1194"/>
      <c r="F4" s="1194"/>
      <c r="G4" s="1194"/>
      <c r="H4" s="1194"/>
      <c r="I4" s="1194"/>
      <c r="J4" s="1194"/>
      <c r="K4" s="1194"/>
      <c r="L4" s="1194"/>
      <c r="M4" s="1194"/>
    </row>
    <row r="5" spans="2:13" ht="24.95" customHeight="1">
      <c r="B5" s="319" t="s">
        <v>6</v>
      </c>
      <c r="C5" s="1195" t="e">
        <f>#REF!</f>
        <v>#REF!</v>
      </c>
      <c r="D5" s="1195"/>
      <c r="E5" s="1195"/>
      <c r="F5" s="1195"/>
      <c r="G5" s="1195"/>
      <c r="H5" s="1195"/>
      <c r="I5" s="1195"/>
      <c r="J5" s="1195"/>
      <c r="K5" s="1195"/>
      <c r="L5" s="1195"/>
      <c r="M5" s="1195"/>
    </row>
    <row r="6" spans="2:13" ht="24.95" customHeight="1">
      <c r="B6" s="319" t="s">
        <v>8</v>
      </c>
      <c r="C6" s="1196" t="e">
        <f>#REF!</f>
        <v>#REF!</v>
      </c>
      <c r="D6" s="1196"/>
      <c r="E6" s="1196"/>
      <c r="F6" s="1196"/>
      <c r="G6" s="1196"/>
      <c r="H6" s="1196"/>
      <c r="I6" s="1196"/>
      <c r="J6" s="1196"/>
      <c r="K6" s="1196"/>
      <c r="L6" s="1196"/>
      <c r="M6" s="1196"/>
    </row>
    <row r="7" spans="2:13">
      <c r="B7" s="320"/>
      <c r="C7" s="321"/>
      <c r="D7" s="321"/>
      <c r="E7" s="321"/>
      <c r="F7" s="322"/>
      <c r="G7" s="322"/>
      <c r="H7" s="322"/>
      <c r="I7" s="322"/>
      <c r="J7" s="322"/>
      <c r="K7" s="322"/>
      <c r="L7" s="342"/>
      <c r="M7" s="96"/>
    </row>
    <row r="8" spans="2:13" ht="23.45" customHeight="1">
      <c r="B8" s="1186" t="s">
        <v>14</v>
      </c>
      <c r="C8" s="1181" t="s">
        <v>329</v>
      </c>
      <c r="D8" s="1181" t="s">
        <v>330</v>
      </c>
      <c r="E8" s="1181"/>
      <c r="F8" s="323" t="s">
        <v>331</v>
      </c>
      <c r="G8" s="323" t="s">
        <v>332</v>
      </c>
      <c r="H8" s="323" t="s">
        <v>333</v>
      </c>
      <c r="I8" s="323" t="s">
        <v>334</v>
      </c>
      <c r="J8" s="323" t="s">
        <v>335</v>
      </c>
      <c r="K8" s="323" t="s">
        <v>336</v>
      </c>
      <c r="L8" s="343" t="s">
        <v>337</v>
      </c>
      <c r="M8" s="344" t="s">
        <v>338</v>
      </c>
    </row>
    <row r="9" spans="2:13" ht="37.5" customHeight="1">
      <c r="B9" s="1186"/>
      <c r="C9" s="1181"/>
      <c r="D9" s="1181"/>
      <c r="E9" s="1181"/>
      <c r="F9" s="323" t="s">
        <v>339</v>
      </c>
      <c r="G9" s="323" t="s">
        <v>339</v>
      </c>
      <c r="H9" s="323" t="s">
        <v>339</v>
      </c>
      <c r="I9" s="323" t="s">
        <v>339</v>
      </c>
      <c r="J9" s="323" t="s">
        <v>339</v>
      </c>
      <c r="K9" s="323" t="s">
        <v>339</v>
      </c>
      <c r="L9" s="323" t="s">
        <v>339</v>
      </c>
      <c r="M9" s="345" t="s">
        <v>339</v>
      </c>
    </row>
    <row r="10" spans="2:13" ht="20.100000000000001" customHeight="1">
      <c r="B10" s="1184">
        <v>1</v>
      </c>
      <c r="C10" s="1185" t="e">
        <f>#REF!</f>
        <v>#REF!</v>
      </c>
      <c r="D10" s="1183" t="e">
        <f>E10/$E$30</f>
        <v>#REF!</v>
      </c>
      <c r="E10" s="1182" t="e">
        <f>SUM(#REF!)</f>
        <v>#REF!</v>
      </c>
      <c r="F10" s="325" t="e">
        <f>E10*F11</f>
        <v>#REF!</v>
      </c>
      <c r="G10" s="325"/>
      <c r="H10" s="326"/>
      <c r="I10" s="326"/>
      <c r="J10" s="326"/>
      <c r="K10" s="326"/>
      <c r="L10" s="346"/>
      <c r="M10" s="347"/>
    </row>
    <row r="11" spans="2:13" ht="20.100000000000001" customHeight="1">
      <c r="B11" s="1184"/>
      <c r="C11" s="1185"/>
      <c r="D11" s="1183" t="e">
        <f>E11/$E$30</f>
        <v>#REF!</v>
      </c>
      <c r="E11" s="1182"/>
      <c r="F11" s="327">
        <v>1</v>
      </c>
      <c r="G11" s="327"/>
      <c r="H11" s="326"/>
      <c r="I11" s="326"/>
      <c r="J11" s="326"/>
      <c r="K11" s="326"/>
      <c r="L11" s="348"/>
      <c r="M11" s="349"/>
    </row>
    <row r="12" spans="2:13" ht="20.100000000000001" customHeight="1">
      <c r="B12" s="1184">
        <v>2</v>
      </c>
      <c r="C12" s="1185" t="e">
        <f>#REF!</f>
        <v>#REF!</v>
      </c>
      <c r="D12" s="1183" t="e">
        <f>E12/$E$30</f>
        <v>#REF!</v>
      </c>
      <c r="E12" s="1182" t="e">
        <f>SUM(#REF!)</f>
        <v>#REF!</v>
      </c>
      <c r="F12" s="325" t="e">
        <f>$E$12*F13</f>
        <v>#REF!</v>
      </c>
      <c r="G12" s="325" t="e">
        <f>$E$12*G13</f>
        <v>#REF!</v>
      </c>
      <c r="H12" s="325"/>
      <c r="I12" s="325"/>
      <c r="J12" s="326"/>
      <c r="K12" s="326"/>
      <c r="L12" s="348"/>
      <c r="M12" s="349"/>
    </row>
    <row r="13" spans="2:13" ht="20.100000000000001" customHeight="1">
      <c r="B13" s="1184"/>
      <c r="C13" s="1185"/>
      <c r="D13" s="1183"/>
      <c r="E13" s="1182"/>
      <c r="F13" s="327">
        <v>0.5</v>
      </c>
      <c r="G13" s="327">
        <v>0.5</v>
      </c>
      <c r="H13" s="327"/>
      <c r="I13" s="327"/>
      <c r="J13" s="326"/>
      <c r="K13" s="326"/>
      <c r="L13" s="348"/>
      <c r="M13" s="349"/>
    </row>
    <row r="14" spans="2:13" ht="20.100000000000001" customHeight="1">
      <c r="B14" s="1184">
        <v>3</v>
      </c>
      <c r="C14" s="1185" t="e">
        <f>#REF!</f>
        <v>#REF!</v>
      </c>
      <c r="D14" s="1183" t="e">
        <f>E14/$E$30</f>
        <v>#REF!</v>
      </c>
      <c r="E14" s="1182" t="e">
        <f>SUM(#REF!)</f>
        <v>#REF!</v>
      </c>
      <c r="F14" s="325"/>
      <c r="G14" s="325" t="e">
        <f>$E$14*G15</f>
        <v>#REF!</v>
      </c>
      <c r="H14" s="325" t="e">
        <f>$E$14*H15</f>
        <v>#REF!</v>
      </c>
      <c r="I14" s="325"/>
      <c r="J14" s="325"/>
      <c r="K14" s="326"/>
      <c r="L14" s="348"/>
      <c r="M14" s="349"/>
    </row>
    <row r="15" spans="2:13" ht="20.100000000000001" customHeight="1">
      <c r="B15" s="1184"/>
      <c r="C15" s="1185"/>
      <c r="D15" s="1183"/>
      <c r="E15" s="1182"/>
      <c r="F15" s="327"/>
      <c r="G15" s="327">
        <v>0.7</v>
      </c>
      <c r="H15" s="327">
        <v>0.3</v>
      </c>
      <c r="I15" s="327"/>
      <c r="J15" s="327"/>
      <c r="K15" s="326"/>
      <c r="L15" s="348"/>
      <c r="M15" s="349"/>
    </row>
    <row r="16" spans="2:13" ht="20.100000000000001" customHeight="1">
      <c r="B16" s="1184">
        <v>4</v>
      </c>
      <c r="C16" s="1185" t="e">
        <f>#REF!</f>
        <v>#REF!</v>
      </c>
      <c r="D16" s="1183" t="e">
        <f>E16/$E$30</f>
        <v>#REF!</v>
      </c>
      <c r="E16" s="1182" t="e">
        <f>SUM(#REF!)</f>
        <v>#REF!</v>
      </c>
      <c r="F16" s="325"/>
      <c r="G16" s="325" t="e">
        <f>$E$16*G17</f>
        <v>#REF!</v>
      </c>
      <c r="H16" s="325" t="e">
        <f>$E$16*H17</f>
        <v>#REF!</v>
      </c>
      <c r="I16" s="325"/>
      <c r="J16" s="325"/>
      <c r="K16" s="326"/>
      <c r="L16" s="348"/>
      <c r="M16" s="349"/>
    </row>
    <row r="17" spans="2:13" ht="20.100000000000001" customHeight="1">
      <c r="B17" s="1184"/>
      <c r="C17" s="1185"/>
      <c r="D17" s="1183"/>
      <c r="E17" s="1182"/>
      <c r="F17" s="327"/>
      <c r="G17" s="327">
        <v>0.5</v>
      </c>
      <c r="H17" s="327">
        <v>0.5</v>
      </c>
      <c r="I17" s="327"/>
      <c r="J17" s="327"/>
      <c r="K17" s="326"/>
      <c r="L17" s="348"/>
      <c r="M17" s="349"/>
    </row>
    <row r="18" spans="2:13" ht="20.100000000000001" customHeight="1">
      <c r="B18" s="1184">
        <v>5</v>
      </c>
      <c r="C18" s="1185" t="e">
        <f>#REF!</f>
        <v>#REF!</v>
      </c>
      <c r="D18" s="1183" t="e">
        <f>E18/$E$30</f>
        <v>#REF!</v>
      </c>
      <c r="E18" s="1182" t="e">
        <f>SUM(#REF!)</f>
        <v>#REF!</v>
      </c>
      <c r="F18" s="325"/>
      <c r="G18" s="325" t="e">
        <f>$E$18*G19</f>
        <v>#REF!</v>
      </c>
      <c r="H18" s="325" t="e">
        <f>$E$18*H19</f>
        <v>#REF!</v>
      </c>
      <c r="I18" s="325" t="e">
        <f>$E$18*I19</f>
        <v>#REF!</v>
      </c>
      <c r="J18" s="325"/>
      <c r="K18" s="326"/>
      <c r="L18" s="348"/>
      <c r="M18" s="349"/>
    </row>
    <row r="19" spans="2:13" ht="20.100000000000001" customHeight="1">
      <c r="B19" s="1184"/>
      <c r="C19" s="1185"/>
      <c r="D19" s="1183"/>
      <c r="E19" s="1182"/>
      <c r="F19" s="327"/>
      <c r="G19" s="327">
        <v>0.5</v>
      </c>
      <c r="H19" s="327">
        <v>0.25</v>
      </c>
      <c r="I19" s="327">
        <v>0.25</v>
      </c>
      <c r="J19" s="327"/>
      <c r="K19" s="326"/>
      <c r="L19" s="348"/>
      <c r="M19" s="349"/>
    </row>
    <row r="20" spans="2:13" ht="20.100000000000001" customHeight="1">
      <c r="B20" s="1184">
        <v>6</v>
      </c>
      <c r="C20" s="1185" t="e">
        <f>#REF!</f>
        <v>#REF!</v>
      </c>
      <c r="D20" s="1183" t="e">
        <f>E20/$E$30</f>
        <v>#REF!</v>
      </c>
      <c r="E20" s="1182" t="e">
        <f>SUM(#REF!)</f>
        <v>#REF!</v>
      </c>
      <c r="F20" s="325"/>
      <c r="G20" s="325"/>
      <c r="H20" s="325" t="e">
        <f>$E$20*H21</f>
        <v>#REF!</v>
      </c>
      <c r="I20" s="325" t="e">
        <f>$E$20*I21</f>
        <v>#REF!</v>
      </c>
      <c r="J20" s="325"/>
      <c r="K20" s="326"/>
      <c r="L20" s="348"/>
      <c r="M20" s="349"/>
    </row>
    <row r="21" spans="2:13" ht="20.100000000000001" customHeight="1">
      <c r="B21" s="1184"/>
      <c r="C21" s="1185"/>
      <c r="D21" s="1183"/>
      <c r="E21" s="1182"/>
      <c r="F21" s="327"/>
      <c r="G21" s="327"/>
      <c r="H21" s="327">
        <v>0.5</v>
      </c>
      <c r="I21" s="327">
        <v>0.5</v>
      </c>
      <c r="J21" s="327"/>
      <c r="K21" s="326"/>
      <c r="L21" s="348"/>
      <c r="M21" s="349"/>
    </row>
    <row r="22" spans="2:13" ht="20.100000000000001" customHeight="1">
      <c r="B22" s="1184">
        <v>7</v>
      </c>
      <c r="C22" s="1185" t="str">
        <f>[8]licitação!E48</f>
        <v>PISOS INTERNOS E EXTERNOS</v>
      </c>
      <c r="D22" s="1183" t="e">
        <f>E22/$E$30</f>
        <v>#REF!</v>
      </c>
      <c r="E22" s="1182" t="e">
        <f>SUM(#REF!)</f>
        <v>#REF!</v>
      </c>
      <c r="F22" s="326"/>
      <c r="G22" s="325" t="e">
        <f>$E$22*G23</f>
        <v>#REF!</v>
      </c>
      <c r="H22" s="325" t="e">
        <f>$E$22*H23</f>
        <v>#REF!</v>
      </c>
      <c r="I22" s="325" t="e">
        <f>$E$22*I23</f>
        <v>#REF!</v>
      </c>
      <c r="J22" s="325" t="e">
        <f>$E$22*J23</f>
        <v>#REF!</v>
      </c>
      <c r="K22" s="325" t="e">
        <f>$E$22*K23</f>
        <v>#REF!</v>
      </c>
      <c r="L22" s="348"/>
      <c r="M22" s="349"/>
    </row>
    <row r="23" spans="2:13" ht="20.100000000000001" customHeight="1">
      <c r="B23" s="1184"/>
      <c r="C23" s="1185"/>
      <c r="D23" s="1183"/>
      <c r="E23" s="1182"/>
      <c r="F23" s="326"/>
      <c r="G23" s="327">
        <v>0.3</v>
      </c>
      <c r="H23" s="327">
        <v>0.25</v>
      </c>
      <c r="I23" s="327">
        <v>0.25</v>
      </c>
      <c r="J23" s="327">
        <v>0.1</v>
      </c>
      <c r="K23" s="327">
        <v>0.1</v>
      </c>
      <c r="L23" s="348"/>
      <c r="M23" s="349"/>
    </row>
    <row r="24" spans="2:13" ht="20.100000000000001" customHeight="1">
      <c r="B24" s="1184">
        <v>8</v>
      </c>
      <c r="C24" s="1185" t="str">
        <f>[8]licitação!E61</f>
        <v>INSTALAÇÕES ELÉTRICAS</v>
      </c>
      <c r="D24" s="1183" t="e">
        <f>E24/$E$30</f>
        <v>#REF!</v>
      </c>
      <c r="E24" s="1182" t="e">
        <f>SUM(#REF!)</f>
        <v>#REF!</v>
      </c>
      <c r="F24" s="326"/>
      <c r="G24" s="325" t="e">
        <f>$E$24*G25</f>
        <v>#REF!</v>
      </c>
      <c r="H24" s="325" t="e">
        <f>$E$24*H25</f>
        <v>#REF!</v>
      </c>
      <c r="I24" s="325" t="e">
        <f>$E$24*I25</f>
        <v>#REF!</v>
      </c>
      <c r="J24" s="325"/>
      <c r="K24" s="325"/>
      <c r="L24" s="348"/>
      <c r="M24" s="349"/>
    </row>
    <row r="25" spans="2:13" ht="20.100000000000001" customHeight="1">
      <c r="B25" s="1184"/>
      <c r="C25" s="1185"/>
      <c r="D25" s="1183"/>
      <c r="E25" s="1182"/>
      <c r="F25" s="326"/>
      <c r="G25" s="327">
        <v>0.4</v>
      </c>
      <c r="H25" s="327">
        <v>0.4</v>
      </c>
      <c r="I25" s="327">
        <v>0.2</v>
      </c>
      <c r="J25" s="327"/>
      <c r="K25" s="327"/>
      <c r="L25" s="348"/>
      <c r="M25" s="349"/>
    </row>
    <row r="26" spans="2:13" ht="20.100000000000001" customHeight="1">
      <c r="B26" s="1184">
        <v>9</v>
      </c>
      <c r="C26" s="1185" t="str">
        <f>[8]licitação!E76</f>
        <v>APARELHOS ELÉTRICOS</v>
      </c>
      <c r="D26" s="1183" t="e">
        <f>E26/$E$30</f>
        <v>#REF!</v>
      </c>
      <c r="E26" s="1182" t="e">
        <f>SUM(#REF!)</f>
        <v>#REF!</v>
      </c>
      <c r="F26" s="326"/>
      <c r="G26" s="326"/>
      <c r="H26" s="325"/>
      <c r="I26" s="325"/>
      <c r="J26" s="325" t="e">
        <f>$E$26*J27</f>
        <v>#REF!</v>
      </c>
      <c r="K26" s="325" t="e">
        <f>$E$26*K27</f>
        <v>#REF!</v>
      </c>
      <c r="L26" s="348"/>
      <c r="M26" s="349"/>
    </row>
    <row r="27" spans="2:13" ht="20.100000000000001" customHeight="1">
      <c r="B27" s="1184"/>
      <c r="C27" s="1185"/>
      <c r="D27" s="1183"/>
      <c r="E27" s="1182"/>
      <c r="F27" s="326"/>
      <c r="G27" s="326"/>
      <c r="H27" s="327"/>
      <c r="I27" s="327"/>
      <c r="J27" s="327">
        <v>0.5</v>
      </c>
      <c r="K27" s="327">
        <v>0.5</v>
      </c>
      <c r="L27" s="348"/>
      <c r="M27" s="349"/>
    </row>
    <row r="28" spans="2:13" ht="20.100000000000001" customHeight="1">
      <c r="B28" s="1184">
        <v>10</v>
      </c>
      <c r="C28" s="1185" t="str">
        <f>[8]licitação!E83</f>
        <v>SERVIÇOS COMPLEMENTARES EXTERNOS</v>
      </c>
      <c r="D28" s="1183" t="e">
        <f>E28/$E$30</f>
        <v>#REF!</v>
      </c>
      <c r="E28" s="1182" t="e">
        <f>SUM(#REF!)</f>
        <v>#REF!</v>
      </c>
      <c r="F28" s="326"/>
      <c r="G28" s="325"/>
      <c r="H28" s="325" t="e">
        <f>$E$28*H29</f>
        <v>#REF!</v>
      </c>
      <c r="I28" s="325" t="e">
        <f>$E$28*I29</f>
        <v>#REF!</v>
      </c>
      <c r="J28" s="325" t="e">
        <f>$E$28*J29</f>
        <v>#REF!</v>
      </c>
      <c r="K28" s="325" t="e">
        <f>$E$28*K29</f>
        <v>#REF!</v>
      </c>
      <c r="L28" s="348"/>
      <c r="M28" s="349"/>
    </row>
    <row r="29" spans="2:13" ht="20.100000000000001" customHeight="1">
      <c r="B29" s="1184"/>
      <c r="C29" s="1185"/>
      <c r="D29" s="1183"/>
      <c r="E29" s="1182"/>
      <c r="F29" s="326"/>
      <c r="G29" s="327"/>
      <c r="H29" s="327">
        <v>0.3</v>
      </c>
      <c r="I29" s="327">
        <v>0.3</v>
      </c>
      <c r="J29" s="327">
        <v>0.3</v>
      </c>
      <c r="K29" s="327">
        <v>0.1</v>
      </c>
      <c r="L29" s="348"/>
      <c r="M29" s="349"/>
    </row>
    <row r="30" spans="2:13" ht="24.95" customHeight="1">
      <c r="B30" s="1184" t="s">
        <v>340</v>
      </c>
      <c r="C30" s="328" t="s">
        <v>341</v>
      </c>
      <c r="D30" s="329" t="e">
        <f>SUM(D10:D29)</f>
        <v>#REF!</v>
      </c>
      <c r="E30" s="324" t="e">
        <f>SUM(E10:E29)</f>
        <v>#REF!</v>
      </c>
      <c r="F30" s="1190"/>
      <c r="G30" s="1190"/>
      <c r="H30" s="1190"/>
      <c r="I30" s="1190"/>
      <c r="J30" s="1190"/>
      <c r="K30" s="1190"/>
      <c r="L30" s="350"/>
      <c r="M30" s="351"/>
    </row>
    <row r="31" spans="2:13" ht="24.95" customHeight="1">
      <c r="B31" s="1184"/>
      <c r="C31" s="1191" t="s">
        <v>342</v>
      </c>
      <c r="D31" s="1191"/>
      <c r="E31" s="1191"/>
      <c r="F31" s="330" t="e">
        <f t="shared" ref="F31:K31" si="0">SUM(F10,F12,F14,F16,F18,F20,F22,F24,F26,F28)</f>
        <v>#REF!</v>
      </c>
      <c r="G31" s="330" t="e">
        <f t="shared" si="0"/>
        <v>#REF!</v>
      </c>
      <c r="H31" s="330" t="e">
        <f t="shared" si="0"/>
        <v>#REF!</v>
      </c>
      <c r="I31" s="330" t="e">
        <f t="shared" si="0"/>
        <v>#REF!</v>
      </c>
      <c r="J31" s="330" t="e">
        <f t="shared" si="0"/>
        <v>#REF!</v>
      </c>
      <c r="K31" s="330" t="e">
        <f t="shared" si="0"/>
        <v>#REF!</v>
      </c>
      <c r="L31" s="348"/>
      <c r="M31" s="349"/>
    </row>
    <row r="32" spans="2:13" ht="24.95" customHeight="1">
      <c r="B32" s="1184"/>
      <c r="C32" s="1191" t="s">
        <v>343</v>
      </c>
      <c r="D32" s="1191"/>
      <c r="E32" s="1191"/>
      <c r="F32" s="331" t="e">
        <f t="shared" ref="F32:K32" si="1">F31/$E$30</f>
        <v>#REF!</v>
      </c>
      <c r="G32" s="331" t="e">
        <f t="shared" si="1"/>
        <v>#REF!</v>
      </c>
      <c r="H32" s="331" t="e">
        <f t="shared" si="1"/>
        <v>#REF!</v>
      </c>
      <c r="I32" s="331" t="e">
        <f t="shared" si="1"/>
        <v>#REF!</v>
      </c>
      <c r="J32" s="331" t="e">
        <f t="shared" si="1"/>
        <v>#REF!</v>
      </c>
      <c r="K32" s="352" t="e">
        <f t="shared" si="1"/>
        <v>#REF!</v>
      </c>
      <c r="L32" s="348"/>
      <c r="M32" s="349"/>
    </row>
    <row r="33" spans="1:1022" ht="24.95" customHeight="1">
      <c r="B33" s="1184"/>
      <c r="C33" s="1191" t="s">
        <v>344</v>
      </c>
      <c r="D33" s="1191"/>
      <c r="E33" s="1191"/>
      <c r="F33" s="330" t="e">
        <f>F31</f>
        <v>#REF!</v>
      </c>
      <c r="G33" s="330" t="e">
        <f>F33+G31</f>
        <v>#REF!</v>
      </c>
      <c r="H33" s="330" t="e">
        <f>G33+H31</f>
        <v>#REF!</v>
      </c>
      <c r="I33" s="330" t="e">
        <f>H33+I31</f>
        <v>#REF!</v>
      </c>
      <c r="J33" s="330" t="e">
        <f>I33+J31</f>
        <v>#REF!</v>
      </c>
      <c r="K33" s="353" t="e">
        <f>J33+K31</f>
        <v>#REF!</v>
      </c>
      <c r="L33" s="348"/>
      <c r="M33" s="349"/>
    </row>
    <row r="34" spans="1:1022" ht="24.95" customHeight="1">
      <c r="B34" s="1184"/>
      <c r="C34" s="1191" t="s">
        <v>345</v>
      </c>
      <c r="D34" s="1191"/>
      <c r="E34" s="1191"/>
      <c r="F34" s="332" t="e">
        <f t="shared" ref="F34:K34" si="2">F33/$E$30</f>
        <v>#REF!</v>
      </c>
      <c r="G34" s="332" t="e">
        <f t="shared" si="2"/>
        <v>#REF!</v>
      </c>
      <c r="H34" s="332" t="e">
        <f t="shared" si="2"/>
        <v>#REF!</v>
      </c>
      <c r="I34" s="332" t="e">
        <f t="shared" si="2"/>
        <v>#REF!</v>
      </c>
      <c r="J34" s="332" t="e">
        <f t="shared" si="2"/>
        <v>#REF!</v>
      </c>
      <c r="K34" s="354" t="e">
        <f t="shared" si="2"/>
        <v>#REF!</v>
      </c>
      <c r="L34" s="348"/>
      <c r="M34" s="349"/>
    </row>
    <row r="35" spans="1:1022" ht="24.95" customHeight="1">
      <c r="B35" s="1187" t="s">
        <v>346</v>
      </c>
      <c r="C35" s="1187"/>
      <c r="D35" s="1187"/>
      <c r="E35" s="1187"/>
      <c r="F35" s="1187"/>
      <c r="G35" s="1187"/>
      <c r="H35" s="1187"/>
      <c r="I35" s="1187"/>
      <c r="J35" s="1187"/>
      <c r="K35" s="1187"/>
      <c r="L35" s="1187"/>
      <c r="M35" s="1187"/>
    </row>
    <row r="36" spans="1:1022" s="311" customFormat="1" ht="15" customHeight="1">
      <c r="B36" s="1188"/>
      <c r="C36" s="1188"/>
      <c r="D36" s="1188"/>
      <c r="E36" s="1188"/>
      <c r="F36" s="1188"/>
      <c r="G36" s="1188"/>
      <c r="H36" s="1188"/>
      <c r="I36" s="1188"/>
      <c r="J36" s="1188"/>
      <c r="K36" s="1188"/>
      <c r="L36" s="1188"/>
      <c r="M36" s="1188"/>
    </row>
    <row r="37" spans="1:1022" s="312" customFormat="1" ht="15.75">
      <c r="A37" s="333"/>
      <c r="B37" s="334" t="s">
        <v>322</v>
      </c>
      <c r="C37" s="335"/>
      <c r="D37" s="336"/>
      <c r="E37" s="337"/>
      <c r="F37" s="338" t="s">
        <v>322</v>
      </c>
      <c r="G37" s="339"/>
      <c r="H37" s="335"/>
      <c r="I37" s="355"/>
      <c r="K37" s="356"/>
      <c r="L37" s="357"/>
      <c r="M37" s="358"/>
      <c r="ALZ37" s="362"/>
      <c r="AMA37" s="362"/>
      <c r="AMB37" s="362"/>
      <c r="AMC37" s="362"/>
      <c r="AMD37" s="362"/>
      <c r="AME37" s="362"/>
      <c r="AMF37" s="362"/>
      <c r="AMG37" s="362"/>
      <c r="AMH37" s="333"/>
    </row>
    <row r="38" spans="1:1022" s="312" customFormat="1" ht="15.75">
      <c r="A38" s="333"/>
      <c r="B38" s="334" t="s">
        <v>323</v>
      </c>
      <c r="C38" s="335"/>
      <c r="D38" s="336"/>
      <c r="E38" s="335"/>
      <c r="F38" s="1189" t="s">
        <v>324</v>
      </c>
      <c r="G38" s="1189"/>
      <c r="H38" s="1189"/>
      <c r="I38" s="355"/>
      <c r="K38" s="356"/>
      <c r="L38" s="357"/>
      <c r="M38" s="358"/>
      <c r="ALZ38" s="362"/>
      <c r="AMA38" s="362"/>
      <c r="AMB38" s="362"/>
      <c r="AMC38" s="362"/>
      <c r="AMD38" s="362"/>
      <c r="AME38" s="362"/>
      <c r="AMF38" s="362"/>
      <c r="AMG38" s="362"/>
      <c r="AMH38" s="333"/>
    </row>
    <row r="39" spans="1:1022" s="312" customFormat="1" ht="15.75">
      <c r="A39" s="333"/>
      <c r="B39" s="334" t="s">
        <v>325</v>
      </c>
      <c r="C39" s="335"/>
      <c r="D39" s="336"/>
      <c r="E39" s="335"/>
      <c r="F39" s="1189" t="s">
        <v>326</v>
      </c>
      <c r="G39" s="1189"/>
      <c r="H39" s="1189"/>
      <c r="I39" s="355"/>
      <c r="K39" s="356"/>
      <c r="L39" s="357"/>
      <c r="M39" s="358"/>
      <c r="ALZ39" s="362"/>
      <c r="AMA39" s="362"/>
      <c r="AMB39" s="362"/>
      <c r="AMC39" s="362"/>
      <c r="AMD39" s="362"/>
      <c r="AME39" s="362"/>
      <c r="AMF39" s="362"/>
      <c r="AMG39" s="362"/>
      <c r="AMH39" s="333"/>
    </row>
    <row r="40" spans="1:1022" s="312" customFormat="1" ht="18.75" customHeight="1">
      <c r="A40" s="333"/>
      <c r="B40" s="334" t="s">
        <v>327</v>
      </c>
      <c r="C40" s="335"/>
      <c r="D40" s="336"/>
      <c r="E40" s="337"/>
      <c r="F40" s="1189" t="s">
        <v>327</v>
      </c>
      <c r="G40" s="1189"/>
      <c r="H40" s="1189"/>
      <c r="I40" s="355"/>
      <c r="K40" s="356"/>
      <c r="L40" s="357"/>
      <c r="M40" s="358"/>
      <c r="ALZ40" s="362"/>
      <c r="AMA40" s="362"/>
      <c r="AMB40" s="362"/>
      <c r="AMC40" s="362"/>
      <c r="AMD40" s="362"/>
      <c r="AME40" s="362"/>
      <c r="AMF40" s="362"/>
      <c r="AMG40" s="362"/>
      <c r="AMH40" s="333"/>
    </row>
    <row r="41" spans="1:1022" s="313" customFormat="1" ht="15.75">
      <c r="B41" s="340"/>
      <c r="C41" s="341"/>
      <c r="D41" s="341"/>
      <c r="E41" s="341"/>
      <c r="F41" s="341"/>
      <c r="G41" s="341"/>
      <c r="H41" s="341"/>
      <c r="I41" s="341"/>
      <c r="J41" s="359"/>
      <c r="K41" s="359"/>
      <c r="L41" s="360"/>
      <c r="M41" s="361"/>
    </row>
    <row r="42" spans="1:1022">
      <c r="L42" s="357"/>
      <c r="M42" s="357"/>
    </row>
    <row r="43" spans="1:1022">
      <c r="L43" s="357"/>
      <c r="M43" s="357"/>
    </row>
    <row r="44" spans="1:1022">
      <c r="L44" s="357"/>
      <c r="M44" s="357"/>
    </row>
    <row r="45" spans="1:1022">
      <c r="L45" s="357"/>
      <c r="M45" s="357"/>
    </row>
    <row r="46" spans="1:1022">
      <c r="L46" s="357"/>
      <c r="M46" s="357"/>
    </row>
    <row r="47" spans="1:1022">
      <c r="L47" s="357"/>
      <c r="M47" s="357"/>
    </row>
    <row r="48" spans="1:1022">
      <c r="L48" s="357"/>
      <c r="M48" s="357"/>
    </row>
    <row r="49" spans="12:13">
      <c r="L49" s="357"/>
      <c r="M49" s="357"/>
    </row>
    <row r="50" spans="12:13">
      <c r="L50" s="357"/>
      <c r="M50" s="357"/>
    </row>
    <row r="51" spans="12:13">
      <c r="L51" s="342"/>
      <c r="M51" s="342"/>
    </row>
  </sheetData>
  <mergeCells count="59">
    <mergeCell ref="B2:M2"/>
    <mergeCell ref="B3:M3"/>
    <mergeCell ref="C4:M4"/>
    <mergeCell ref="C5:M5"/>
    <mergeCell ref="C6:M6"/>
    <mergeCell ref="F30:K30"/>
    <mergeCell ref="C31:E31"/>
    <mergeCell ref="C32:E32"/>
    <mergeCell ref="C33:E33"/>
    <mergeCell ref="C34:E34"/>
    <mergeCell ref="B35:M35"/>
    <mergeCell ref="B36:M36"/>
    <mergeCell ref="F38:H38"/>
    <mergeCell ref="F39:H39"/>
    <mergeCell ref="F40:H40"/>
    <mergeCell ref="B24:B25"/>
    <mergeCell ref="B26:B27"/>
    <mergeCell ref="B8:B9"/>
    <mergeCell ref="B10:B11"/>
    <mergeCell ref="B12:B13"/>
    <mergeCell ref="B14:B15"/>
    <mergeCell ref="B16:B17"/>
    <mergeCell ref="B28:B29"/>
    <mergeCell ref="B30:B34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B18:B19"/>
    <mergeCell ref="B20:B21"/>
    <mergeCell ref="B22:B23"/>
    <mergeCell ref="D28:D29"/>
    <mergeCell ref="D10:D11"/>
    <mergeCell ref="D12:D13"/>
    <mergeCell ref="D14:D15"/>
    <mergeCell ref="D16:D17"/>
    <mergeCell ref="D18:D19"/>
    <mergeCell ref="E28:E29"/>
    <mergeCell ref="E10:E11"/>
    <mergeCell ref="E12:E13"/>
    <mergeCell ref="E14:E15"/>
    <mergeCell ref="E16:E17"/>
    <mergeCell ref="E18:E19"/>
    <mergeCell ref="D8:E9"/>
    <mergeCell ref="E20:E21"/>
    <mergeCell ref="E22:E23"/>
    <mergeCell ref="E24:E25"/>
    <mergeCell ref="E26:E27"/>
    <mergeCell ref="D20:D21"/>
    <mergeCell ref="D22:D23"/>
    <mergeCell ref="D24:D25"/>
    <mergeCell ref="D26:D27"/>
  </mergeCells>
  <pageMargins left="0.25" right="0.25" top="0.75" bottom="0.75" header="0.3" footer="0.3"/>
  <pageSetup paperSize="9" scale="50" firstPageNumber="0" fitToHeight="0" orientation="landscape" useFirstPageNumber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13</vt:i4>
      </vt:variant>
      <vt:variant>
        <vt:lpstr>Intervalos nomeados</vt:lpstr>
      </vt:variant>
      <vt:variant>
        <vt:i4>13</vt:i4>
      </vt:variant>
    </vt:vector>
  </HeadingPairs>
  <TitlesOfParts>
    <vt:vector size="26" baseType="lpstr">
      <vt:lpstr>PLANILHA ORÇ.</vt:lpstr>
      <vt:lpstr>LICITAÇÃO PARIS</vt:lpstr>
      <vt:lpstr>licitação B.hor</vt:lpstr>
      <vt:lpstr>LICITAÇÃO R.MAR</vt:lpstr>
      <vt:lpstr>Licitação CERCA</vt:lpstr>
      <vt:lpstr>LICITAÇÃO BIBLIA  (corrigida)</vt:lpstr>
      <vt:lpstr>QUANT.PRAÇA CERCA</vt:lpstr>
      <vt:lpstr>QUANT.PRAÇA BÍBLIA</vt:lpstr>
      <vt:lpstr>QUANT.PRAÇA BELO HOR.</vt:lpstr>
      <vt:lpstr>QUANT.RUA MAR</vt:lpstr>
      <vt:lpstr>QUANT.PARIS</vt:lpstr>
      <vt:lpstr>COMPOSIÇOES</vt:lpstr>
      <vt:lpstr>Cronograma Fís-Financ</vt:lpstr>
      <vt:lpstr>COMPOSIÇOES!Area_de_impressao</vt:lpstr>
      <vt:lpstr>'Cronograma Fís-Financ'!Area_de_impressao</vt:lpstr>
      <vt:lpstr>'licitação B.hor'!Area_de_impressao</vt:lpstr>
      <vt:lpstr>'LICITAÇÃO BIBLIA  (corrigida)'!Area_de_impressao</vt:lpstr>
      <vt:lpstr>'Licitação CERCA'!Area_de_impressao</vt:lpstr>
      <vt:lpstr>'LICITAÇÃO PARIS'!Area_de_impressao</vt:lpstr>
      <vt:lpstr>'LICITAÇÃO R.MAR'!Area_de_impressao</vt:lpstr>
      <vt:lpstr>'PLANILHA ORÇ.'!Area_de_impressao</vt:lpstr>
      <vt:lpstr>QUANT.PARIS!Area_de_impressao</vt:lpstr>
      <vt:lpstr>'QUANT.PRAÇA BELO HOR.'!Area_de_impressao</vt:lpstr>
      <vt:lpstr>'QUANT.PRAÇA BÍBLIA'!Area_de_impressao</vt:lpstr>
      <vt:lpstr>'QUANT.PRAÇA CERCA'!Area_de_impressao</vt:lpstr>
      <vt:lpstr>'QUANT.RUA MAR'!Area_de_impressao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Thalita Baptista Pinto Pereira</dc:creator>
  <cp:lastModifiedBy>Thalita Baptista Pinto Pereira</cp:lastModifiedBy>
  <cp:revision>16</cp:revision>
  <cp:lastPrinted>2021-10-26T19:14:39Z</cp:lastPrinted>
  <dcterms:created xsi:type="dcterms:W3CDTF">2021-09-21T13:18:00Z</dcterms:created>
  <dcterms:modified xsi:type="dcterms:W3CDTF">2021-12-13T12:04:26Z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12F882299F5B41F398C8C4C763AF9ACF</vt:lpwstr>
  </property>
  <property fmtid="{D5CDD505-2E9C-101B-9397-08002B2CF9AE}" pid="6" name="KSOProductBuildVer">
    <vt:lpwstr>1046-10.2.0.7646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