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430"/>
  <workbookPr/>
  <mc:AlternateContent xmlns:mc="http://schemas.openxmlformats.org/markup-compatibility/2006">
    <mc:Choice Requires="x15">
      <x15ac:absPath xmlns:x15ac="http://schemas.microsoft.com/office/spreadsheetml/2010/11/ac" url="D:\TOPOGRAFIA\PREFEITURA MUNICIPAL DE GUARAPARI\LEVANTAMENTOS\SANTANA\Estrada para Rio Calçado - REV_01\"/>
    </mc:Choice>
  </mc:AlternateContent>
  <xr:revisionPtr revIDLastSave="0" documentId="13_ncr:1_{69AD6FC3-0B4F-416D-A482-33730C5AF05E}" xr6:coauthVersionLast="47" xr6:coauthVersionMax="47" xr10:uidLastSave="{00000000-0000-0000-0000-000000000000}"/>
  <bookViews>
    <workbookView xWindow="-120" yWindow="-120" windowWidth="29040" windowHeight="15840" tabRatio="500" activeTab="1" xr2:uid="{00000000-000D-0000-FFFF-FFFF00000000}"/>
  </bookViews>
  <sheets>
    <sheet name="Pavimentação " sheetId="1" r:id="rId1"/>
    <sheet name="Cronograma" sheetId="3" r:id="rId2"/>
  </sheets>
  <definedNames>
    <definedName name="_xlnm.Print_Area" localSheetId="1">Cronograma!$A$2:$Q$16</definedName>
    <definedName name="_xlnm.Print_Area" localSheetId="0">'Pavimentação '!$A$1:$H$85</definedName>
    <definedName name="_xlnm.Print_Titles" localSheetId="0">'Pavimentação '!$1:$9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  <ext uri="smNativeData">
      <pm:revision xmlns:pm="smNativeData" day="1620064914" val="982" rev="124" revOS="4" revMin="124" revMax="0"/>
      <pm:docPrefs xmlns:pm="smNativeData" id="1620064914" fixedDigits="0" showNotice="1" showFrameBounds="1" autoChart="1" recalcOnPrint="1" recalcOnCopy="1" finalRounding="1" compatTextArt="1" tab="567" useDefinedPrintRange="1" printArea="currentSheet"/>
      <pm:compatibility xmlns:pm="smNativeData" id="1620064914" overlapCells="1"/>
      <pm:defCurrency xmlns:pm="smNativeData" id="1620064914"/>
    </ext>
  </extLst>
</workbook>
</file>

<file path=xl/calcChain.xml><?xml version="1.0" encoding="utf-8"?>
<calcChain xmlns="http://schemas.openxmlformats.org/spreadsheetml/2006/main">
  <c r="F40" i="1" l="1"/>
  <c r="F39" i="1"/>
  <c r="F38" i="1"/>
  <c r="C13" i="3"/>
  <c r="I13" i="3" s="1"/>
  <c r="C12" i="3"/>
  <c r="J12" i="3" s="1"/>
  <c r="C10" i="3"/>
  <c r="L10" i="3" s="1"/>
  <c r="C9" i="3"/>
  <c r="K9" i="3" s="1"/>
  <c r="F81" i="1"/>
  <c r="I12" i="3" l="1"/>
  <c r="J10" i="3"/>
  <c r="J9" i="3"/>
  <c r="I9" i="3"/>
  <c r="G13" i="3"/>
  <c r="H9" i="3"/>
  <c r="F13" i="3"/>
  <c r="G9" i="3"/>
  <c r="F9" i="3"/>
  <c r="P13" i="3"/>
  <c r="E9" i="3"/>
  <c r="F10" i="3"/>
  <c r="G12" i="3"/>
  <c r="O13" i="3"/>
  <c r="I10" i="3"/>
  <c r="O9" i="3"/>
  <c r="N12" i="3"/>
  <c r="M13" i="3"/>
  <c r="K10" i="3"/>
  <c r="H13" i="3"/>
  <c r="H12" i="3"/>
  <c r="H10" i="3"/>
  <c r="G10" i="3"/>
  <c r="O12" i="3"/>
  <c r="O10" i="3"/>
  <c r="M12" i="3"/>
  <c r="L13" i="3"/>
  <c r="P9" i="3"/>
  <c r="P10" i="3"/>
  <c r="N9" i="3"/>
  <c r="M9" i="3"/>
  <c r="N10" i="3"/>
  <c r="L12" i="3"/>
  <c r="K13" i="3"/>
  <c r="M10" i="3"/>
  <c r="K12" i="3"/>
  <c r="J13" i="3"/>
  <c r="E13" i="3"/>
  <c r="E10" i="3"/>
  <c r="N13" i="3"/>
  <c r="L9" i="3"/>
  <c r="Q12" i="3" l="1"/>
  <c r="Q10" i="3"/>
  <c r="Q9" i="3"/>
  <c r="Q13" i="3"/>
  <c r="G11" i="1" l="1"/>
  <c r="H18" i="1" l="1"/>
  <c r="H24" i="1"/>
  <c r="H23" i="1"/>
  <c r="H22" i="1"/>
  <c r="H21" i="1"/>
  <c r="H20" i="1"/>
  <c r="H29" i="1" l="1"/>
  <c r="G74" i="1"/>
  <c r="G73" i="1"/>
  <c r="G66" i="1"/>
  <c r="G33" i="1"/>
  <c r="H84" i="1"/>
  <c r="H28" i="1"/>
  <c r="H64" i="1"/>
  <c r="H63" i="1"/>
  <c r="H59" i="1"/>
  <c r="H55" i="1"/>
  <c r="H54" i="1"/>
  <c r="H53" i="1"/>
  <c r="H52" i="1"/>
  <c r="H60" i="1" l="1"/>
  <c r="H31" i="1"/>
  <c r="H62" i="1"/>
  <c r="B14" i="3" l="1"/>
  <c r="B13" i="3"/>
  <c r="B12" i="3"/>
  <c r="B11" i="3"/>
  <c r="B10" i="3"/>
  <c r="B9" i="3"/>
  <c r="H58" i="1"/>
  <c r="H57" i="1"/>
  <c r="H56" i="1"/>
  <c r="H19" i="1"/>
  <c r="H17" i="1"/>
  <c r="H16" i="1"/>
  <c r="H15" i="1"/>
  <c r="H14" i="1"/>
  <c r="H13" i="1"/>
  <c r="H12" i="1"/>
  <c r="H11" i="1"/>
  <c r="G10" i="1" l="1"/>
  <c r="H81" i="1"/>
  <c r="H45" i="1"/>
  <c r="H46" i="1"/>
  <c r="H36" i="1"/>
  <c r="H37" i="1"/>
  <c r="H38" i="1"/>
  <c r="H35" i="1"/>
  <c r="H41" i="1"/>
  <c r="H39" i="1"/>
  <c r="H50" i="1"/>
  <c r="H80" i="1"/>
  <c r="H40" i="1"/>
  <c r="H76" i="1"/>
  <c r="H51" i="1"/>
  <c r="H44" i="1"/>
  <c r="H48" i="1"/>
  <c r="H79" i="1"/>
  <c r="H78" i="1"/>
  <c r="H68" i="1"/>
  <c r="H43" i="1"/>
  <c r="H27" i="1" l="1"/>
  <c r="H49" i="1"/>
  <c r="H61" i="1"/>
  <c r="H66" i="1"/>
  <c r="H42" i="1"/>
  <c r="H47" i="1"/>
  <c r="H77" i="1"/>
  <c r="G75" i="1" s="1"/>
  <c r="H73" i="1"/>
  <c r="H70" i="1"/>
  <c r="H74" i="1" l="1"/>
  <c r="H71" i="1"/>
  <c r="H69" i="1"/>
  <c r="H26" i="1"/>
  <c r="H30" i="1" l="1"/>
  <c r="G67" i="1"/>
  <c r="H33" i="1"/>
  <c r="G34" i="1" l="1"/>
  <c r="C11" i="3" s="1"/>
  <c r="G25" i="1"/>
  <c r="K11" i="3" l="1"/>
  <c r="L11" i="3"/>
  <c r="G11" i="3"/>
  <c r="J11" i="3"/>
  <c r="H11" i="3"/>
  <c r="N11" i="3"/>
  <c r="F11" i="3"/>
  <c r="M11" i="3"/>
  <c r="I11" i="3"/>
  <c r="H87" i="1"/>
  <c r="H88" i="1" s="1"/>
  <c r="H83" i="1" s="1"/>
  <c r="G83" i="1" s="1"/>
  <c r="Q11" i="3" l="1"/>
  <c r="G82" i="1"/>
  <c r="C14" i="3" s="1"/>
  <c r="H85" i="1"/>
  <c r="F14" i="3" l="1"/>
  <c r="F16" i="3" s="1"/>
  <c r="M14" i="3"/>
  <c r="M16" i="3" s="1"/>
  <c r="I14" i="3"/>
  <c r="I16" i="3" s="1"/>
  <c r="N14" i="3"/>
  <c r="N16" i="3" s="1"/>
  <c r="E14" i="3"/>
  <c r="O14" i="3"/>
  <c r="O16" i="3" s="1"/>
  <c r="J14" i="3"/>
  <c r="K14" i="3"/>
  <c r="G14" i="3"/>
  <c r="G16" i="3" s="1"/>
  <c r="H14" i="3"/>
  <c r="H16" i="3" s="1"/>
  <c r="P14" i="3"/>
  <c r="P16" i="3" s="1"/>
  <c r="L14" i="3"/>
  <c r="L16" i="3" s="1"/>
  <c r="C15" i="3"/>
  <c r="Q14" i="3" l="1"/>
  <c r="E16" i="3"/>
  <c r="Q15" i="3"/>
  <c r="D14" i="3" s="1"/>
  <c r="D10" i="3" l="1"/>
  <c r="D13" i="3"/>
  <c r="D9" i="3"/>
  <c r="D11" i="3"/>
  <c r="D12" i="3"/>
  <c r="D15" i="3" l="1"/>
  <c r="E15" i="3" s="1"/>
  <c r="F15" i="3" s="1"/>
  <c r="G15" i="3" s="1"/>
  <c r="H15" i="3" s="1"/>
  <c r="I15" i="3" s="1"/>
  <c r="K16" i="3" l="1"/>
  <c r="J16" i="3"/>
  <c r="Q16" i="3" s="1"/>
  <c r="J15" i="3"/>
  <c r="K15" i="3" s="1"/>
  <c r="L15" i="3" s="1"/>
  <c r="M15" i="3" s="1"/>
  <c r="N15" i="3" s="1"/>
  <c r="O15" i="3" s="1"/>
  <c r="P15" i="3" s="1"/>
</calcChain>
</file>

<file path=xl/sharedStrings.xml><?xml version="1.0" encoding="utf-8"?>
<sst xmlns="http://schemas.openxmlformats.org/spreadsheetml/2006/main" count="325" uniqueCount="191">
  <si>
    <t xml:space="preserve">                         PREFEITURA MUNICIPAL DE GUARAPARI</t>
  </si>
  <si>
    <t xml:space="preserve">                    CNPJ: 27.165.190/0001-53</t>
  </si>
  <si>
    <t xml:space="preserve">                         SEMOP - Secretaria Municipal de Obras Públicas</t>
  </si>
  <si>
    <t>BDI = 29,63%                 LS = 157,27 %</t>
  </si>
  <si>
    <t>ITEM</t>
  </si>
  <si>
    <t>REF.</t>
  </si>
  <si>
    <t>CÓD.</t>
  </si>
  <si>
    <t>D E S C R I Ç Ã O</t>
  </si>
  <si>
    <t>UND.</t>
  </si>
  <si>
    <t>QUANT.</t>
  </si>
  <si>
    <t>VALOR</t>
  </si>
  <si>
    <t xml:space="preserve">VALOR TOTAL </t>
  </si>
  <si>
    <t>SERVIÇOS PRELIMINARES</t>
  </si>
  <si>
    <t>sub total</t>
  </si>
  <si>
    <t>1.1</t>
  </si>
  <si>
    <t xml:space="preserve">IOPES </t>
  </si>
  <si>
    <t>Placa de obra nas dimensões de 2.0 x 4.0 m, padrão IOPES</t>
  </si>
  <si>
    <t>M2</t>
  </si>
  <si>
    <t>1.2</t>
  </si>
  <si>
    <t>DER</t>
  </si>
  <si>
    <t>Barracão em chapa compensada 12mm e pont. 8x8cm, piso cimentado e cobertura de telhas fibrocimento 6mm, incl. ponto de luz</t>
  </si>
  <si>
    <t>1.3</t>
  </si>
  <si>
    <t>Barracão com sanitário, em chapa compensada 12 mm e pont. 8x8cm, piso cimentado e cobertura em telha de fibroc. 6mm, incl. ponto de luz e cx. inspeção</t>
  </si>
  <si>
    <t>1.4</t>
  </si>
  <si>
    <t xml:space="preserve">Rede de luz, incl. padrão entr. energia trifás. cabo ligação até barracões, quadro distrib., disj. e chave de força, cons. 20m entre padrão entr.e QDG </t>
  </si>
  <si>
    <t>M</t>
  </si>
  <si>
    <t>1.5</t>
  </si>
  <si>
    <t>Rede de esgoto, contendo fossa e filtro, incl. tubos e conexões de ligação entre caixas, considerando distância de 25m</t>
  </si>
  <si>
    <t>1.6</t>
  </si>
  <si>
    <t xml:space="preserve">Rede de água c/ padrão de entrada d'água diâm. 3/4" conf. CESAN, incl. tubos e conexões p/ aliment., distrib., extravas. e limp., cons. o padrão a 25m </t>
  </si>
  <si>
    <t>1.7</t>
  </si>
  <si>
    <t xml:space="preserve">Reservatório de fibra de vidro de 1000 L, incl. suporte em madeira de 7x12cm, elevado de 4m </t>
  </si>
  <si>
    <t>UD</t>
  </si>
  <si>
    <t>1.8</t>
  </si>
  <si>
    <t xml:space="preserve">Tapume Telha Metálica Ondulada 0,50mm Branca h=2,20m, incl. montagem estr. mad. 8"x8", incl. faixas pint. esmalte sintético c/ h=40cm (Reaproveitamento 2x) </t>
  </si>
  <si>
    <t>TERRAPLENAGEM</t>
  </si>
  <si>
    <t>2.1</t>
  </si>
  <si>
    <t>2.2</t>
  </si>
  <si>
    <t>Escavação e carga de material de 1ª categoria com escavadeira</t>
  </si>
  <si>
    <t>M3</t>
  </si>
  <si>
    <t>2.3</t>
  </si>
  <si>
    <t>Escavação e carga de material de 2ª categoria com escavadeira</t>
  </si>
  <si>
    <t>2.4</t>
  </si>
  <si>
    <t>2.5</t>
  </si>
  <si>
    <t>Transportes</t>
  </si>
  <si>
    <t>2.7</t>
  </si>
  <si>
    <t>T</t>
  </si>
  <si>
    <t>DRENAGEM PLUVIAL</t>
  </si>
  <si>
    <t>3.1</t>
  </si>
  <si>
    <t>3.2</t>
  </si>
  <si>
    <t>3.3</t>
  </si>
  <si>
    <t>3.4</t>
  </si>
  <si>
    <t>Corpo BSTC (greide) diâmetro 0,60 m CA-2 PB inclusive escavação, reaterro e transporte do tubo</t>
  </si>
  <si>
    <t>3.5</t>
  </si>
  <si>
    <t>3.6</t>
  </si>
  <si>
    <t>Corpo BSTC (grota) diâmetro 1,00 m CA-2 PB exclusive escavação e reaterro, inclusive transporte do tubo</t>
  </si>
  <si>
    <t>3.7</t>
  </si>
  <si>
    <t>Berço de concreto ciclópico para BSTC diâmetro 0,60 m</t>
  </si>
  <si>
    <t>3.8</t>
  </si>
  <si>
    <t>Berço de concreto ciclópico para BSTC diâmetro 0,80 m</t>
  </si>
  <si>
    <t>3.9</t>
  </si>
  <si>
    <t>Berço de concreto ciclópico para BSTC diâmetro 1,00 m</t>
  </si>
  <si>
    <t>3.10</t>
  </si>
  <si>
    <t>Boca de concreto ciclópico para BSTC diâmetro 0,60 m</t>
  </si>
  <si>
    <t>3.11</t>
  </si>
  <si>
    <t>Boca de concreto ciclópico para BSTC diâmetro 0,80 m</t>
  </si>
  <si>
    <t>3.12</t>
  </si>
  <si>
    <t>Boca de concreto ciclópico para BSTC diâmetro 1,00 m</t>
  </si>
  <si>
    <t>3.13</t>
  </si>
  <si>
    <t>Caixa de concreto para BSTC diâmetro 0,60 m H=2,00 m</t>
  </si>
  <si>
    <t>3.14</t>
  </si>
  <si>
    <t>Meio fio sarjeta de concreto tipo DP-1 (0,035 m³/m) inclusive caiação</t>
  </si>
  <si>
    <t>3.15</t>
  </si>
  <si>
    <t>Sarjeta de concreto (STC - 04) calha triangular de bancada em corte, inclusive caiação</t>
  </si>
  <si>
    <t>3.16</t>
  </si>
  <si>
    <t>Descida d'água concreto armado (degraus) c/ caiação (DSA-03A) degrau</t>
  </si>
  <si>
    <t>3.17</t>
  </si>
  <si>
    <t>3.18</t>
  </si>
  <si>
    <t>Entrada para descida d'água EDA-01</t>
  </si>
  <si>
    <t>3.19</t>
  </si>
  <si>
    <t>Entrada para descida d'água EDA-02</t>
  </si>
  <si>
    <t>3.20</t>
  </si>
  <si>
    <t>3.21</t>
  </si>
  <si>
    <t>Boca de saída de dreno profundo BSD-01</t>
  </si>
  <si>
    <t>3.22</t>
  </si>
  <si>
    <t>Dreno Longitudinal tipo Trincheira Drenante, H = 0,90 m com tubo poroso tipo PEAD de diâm = 100 mm, incluindo esc. em mat. 1ª cat. e transporte do tubo</t>
  </si>
  <si>
    <t>3.23</t>
  </si>
  <si>
    <t>3.24</t>
  </si>
  <si>
    <t>Remoção de bueiros existentes</t>
  </si>
  <si>
    <t>3.25</t>
  </si>
  <si>
    <t>PAVIMENTAÇÃO</t>
  </si>
  <si>
    <t>4.1</t>
  </si>
  <si>
    <t>Regularização e compactação do sub-leito (100% P.I.) H = 0,20 m</t>
  </si>
  <si>
    <t>4.2</t>
  </si>
  <si>
    <t>4.3</t>
  </si>
  <si>
    <t>Base solo brita, 70% em peso, inclusive fornecimento e transporte da brita</t>
  </si>
  <si>
    <t>4.4</t>
  </si>
  <si>
    <t>Imprimação inclusive fornecimento e transporte comercial do material betuminoso</t>
  </si>
  <si>
    <t>Pintura de ligação inclusive fornecimento e transporte comercial do material betuminoso</t>
  </si>
  <si>
    <t>CBUQ (camada pronta - capa) inclusive fornecimento e transporte comercial do CAP, exclusive transporte da massa</t>
  </si>
  <si>
    <t>OBRAS COMPLEMENTARES</t>
  </si>
  <si>
    <t>5.1</t>
  </si>
  <si>
    <t>5.2</t>
  </si>
  <si>
    <t>Demolição de cerca de madeira com 4 fios</t>
  </si>
  <si>
    <t>5.3</t>
  </si>
  <si>
    <t>5.4</t>
  </si>
  <si>
    <t>5.5</t>
  </si>
  <si>
    <t>5.6</t>
  </si>
  <si>
    <t>Demolição de material de 3ª categoria com fio diamantado</t>
  </si>
  <si>
    <t>Fragmentação de rocha (fogacheamento)</t>
  </si>
  <si>
    <t>Carga de material de 3ª categoria (rocha)</t>
  </si>
  <si>
    <t>6.1</t>
  </si>
  <si>
    <t>ADMINISTRAÇÃO LOCAL</t>
  </si>
  <si>
    <t xml:space="preserve"> Administração Local</t>
  </si>
  <si>
    <t>Vb</t>
  </si>
  <si>
    <t>TOTAL GERAL</t>
  </si>
  <si>
    <t>Cronograma Físico Financeiro</t>
  </si>
  <si>
    <t>BDI = 29,63%            LS = 157,27 %</t>
  </si>
  <si>
    <t>Item</t>
  </si>
  <si>
    <t>Serviços</t>
  </si>
  <si>
    <t>Valor</t>
  </si>
  <si>
    <t>Inc.</t>
  </si>
  <si>
    <t>Prazo em dias</t>
  </si>
  <si>
    <t>Valor Total</t>
  </si>
  <si>
    <t>%</t>
  </si>
  <si>
    <t>1º mês</t>
  </si>
  <si>
    <t>2º mês</t>
  </si>
  <si>
    <t>3º mês</t>
  </si>
  <si>
    <t>4º mês</t>
  </si>
  <si>
    <t>5º mês</t>
  </si>
  <si>
    <t>6º mês</t>
  </si>
  <si>
    <t>7º mês</t>
  </si>
  <si>
    <t>8º mês</t>
  </si>
  <si>
    <t>Valor Acumulado</t>
  </si>
  <si>
    <t>Valor das Parcelas</t>
  </si>
  <si>
    <r>
      <rPr>
        <b/>
        <sz val="12"/>
        <rFont val="Arial"/>
        <family val="2"/>
      </rPr>
      <t>SERVIÇO:</t>
    </r>
    <r>
      <rPr>
        <sz val="12"/>
        <rFont val="Arial"/>
        <family val="2"/>
      </rPr>
      <t xml:space="preserve"> PAVIMENTAÇÃO DO  TRECHO DE RIO CALÇADO À SANTANA </t>
    </r>
  </si>
  <si>
    <r>
      <rPr>
        <b/>
        <sz val="12"/>
        <rFont val="Arial"/>
        <family val="2"/>
      </rPr>
      <t>OBRA:</t>
    </r>
    <r>
      <rPr>
        <sz val="12"/>
        <rFont val="Arial"/>
        <family val="2"/>
      </rPr>
      <t xml:space="preserve"> Estrada de acesso a Comunidade de Alto Rio Calçado  - Guarapari / ES</t>
    </r>
  </si>
  <si>
    <t>Espalhamento / regularização / compactação de material em bota-fora</t>
  </si>
  <si>
    <t>Colchão drenante de brita 3 inclusive fornecimento, espalhamento, compactação e transporte da brita</t>
  </si>
  <si>
    <t>9º mês</t>
  </si>
  <si>
    <t>10º mês</t>
  </si>
  <si>
    <t>11º mês</t>
  </si>
  <si>
    <t>12º mês</t>
  </si>
  <si>
    <t>Corpo BSTC (greide) diâmetro 0,80 m CA-2 PB inclusive escavação, reaterro e transporte do tubo</t>
  </si>
  <si>
    <t>Caixa de concreto para BSTC diâmetro 0,80 m H=2,50 m</t>
  </si>
  <si>
    <t>Caixa de concreto para BSTC diâmetro 1,00 m H=3,00 m</t>
  </si>
  <si>
    <t>Descida d'água concreto armado (degraus) c/ caiação (DSA-03A) dispersor</t>
  </si>
  <si>
    <t>Dissipador de energia aplicado a saída de bueiro/descida d'água de aterro (DEB-02)</t>
  </si>
  <si>
    <t>Descida d'água concreto simples (degraus) c/ caiação (DSA-03) degrau</t>
  </si>
  <si>
    <t>Descida d'água concreto simples (degraus) c/ caiação (DSA-03) dispersor</t>
  </si>
  <si>
    <t>Descida d'água concreto simples (calha) c/ caiação (DSA-01) canal</t>
  </si>
  <si>
    <t>Descida d'água concreto simples (calha) c/ caiação (DSA-01) dispersor</t>
  </si>
  <si>
    <t>Valeta de proteção de corte VPC-01 (escavação)</t>
  </si>
  <si>
    <t>Transposição de segmento de sarjeta - TSS 01, inclusive transporte do tubo de concreto</t>
  </si>
  <si>
    <t>Corta-rio (escavação mecânica em material de 2ª cat.) H = 1,50 a 3,00 m</t>
  </si>
  <si>
    <t>Reunião de Comunicação Social inclusive material de consumo</t>
  </si>
  <si>
    <t>2.6</t>
  </si>
  <si>
    <t>3.26</t>
  </si>
  <si>
    <t>3.27</t>
  </si>
  <si>
    <t>3.28</t>
  </si>
  <si>
    <t>3.29</t>
  </si>
  <si>
    <t>3.30</t>
  </si>
  <si>
    <t>3.31</t>
  </si>
  <si>
    <t>Demolição de rocha a frio, até altura de 3,0m, com argamassa expansiva, inclusive remoção com escavadeira</t>
  </si>
  <si>
    <t>6.2</t>
  </si>
  <si>
    <t>Mobilização e desmobilização de equipamentos com carreta prancha (máximo)</t>
  </si>
  <si>
    <t>H</t>
  </si>
  <si>
    <t>Mobilização e desmobilização de caminhão carroceria (máximo)</t>
  </si>
  <si>
    <t>Mobilização e desmobilização de caminhão basculante (máximo)</t>
  </si>
  <si>
    <t>Mobilização e desmobilização de caminhão tanque (6.000 L) (máximo)</t>
  </si>
  <si>
    <t>Sistema separador de água e óleo</t>
  </si>
  <si>
    <t>1.9</t>
  </si>
  <si>
    <t>1.10</t>
  </si>
  <si>
    <t>1.11</t>
  </si>
  <si>
    <t>1.12</t>
  </si>
  <si>
    <t>1.13</t>
  </si>
  <si>
    <t>1.14</t>
  </si>
  <si>
    <t>Compactação de aterros 100% PN</t>
  </si>
  <si>
    <t>m3</t>
  </si>
  <si>
    <t>total</t>
  </si>
  <si>
    <t>4.5</t>
  </si>
  <si>
    <t>4.6</t>
  </si>
  <si>
    <r>
      <rPr>
        <b/>
        <sz val="12"/>
        <rFont val="Arial"/>
        <family val="2"/>
      </rPr>
      <t>EXTENSÃO</t>
    </r>
    <r>
      <rPr>
        <sz val="12"/>
        <rFont val="Arial"/>
        <family val="2"/>
      </rPr>
      <t>: 4,44 km (Estaca inicial 0+0,00 a  Estaca Final 222 + 0,00)</t>
    </r>
  </si>
  <si>
    <r>
      <rPr>
        <b/>
        <sz val="12"/>
        <rFont val="Arial"/>
        <family val="2"/>
      </rPr>
      <t xml:space="preserve">Referência: </t>
    </r>
    <r>
      <rPr>
        <sz val="12"/>
        <rFont val="Arial"/>
        <family val="2"/>
      </rPr>
      <t>DER-ES Junho/20      IOPES Junho/2021</t>
    </r>
  </si>
  <si>
    <t>Dreno Longitudinal tipo Trincheira Drenante, H = 0,90 m com tubo poroso tipo PEAD de diâm = 100 mm, incluindo esc. mat. 3ª cat. e transporte do tubo</t>
  </si>
  <si>
    <t>Cerca de arame farpado 4 fios com mourões, a cada 2,5 m, esticadores de madeira a cada 60,0m, inclusive transporte de arame farpado e mourão</t>
  </si>
  <si>
    <t>LOCAL COM DMT ATÉ 3,0 KM (Caminhão basculante) 0,834XP + 0,922XR + 1,463; XR=0,6km (Terraplenagem )</t>
  </si>
  <si>
    <t>TR-201-00 (Comercial - Caminhão basculante)   0,646XP + 0,673XR + 2,693 - Transporte da brita para o dreno; XP=22,10km; XR=3km</t>
  </si>
  <si>
    <t>LOCAL COM DMT ATÉ 3,0 KM (Caminhão basculante) 0,834XP + 0,922XR + 1,463; XR=22,1km (TRANSPORTE DE MATERIAL DE 1ª CATEGORIA PARA BASE )</t>
  </si>
  <si>
    <t>TR-301-00 (Massa Asfáltica) 0,972XP + 1,009XR +7,481; XR=51km</t>
  </si>
  <si>
    <t xml:space="preserve">                            Cronograma para Pavimentação do Trecho: Rio Calçado à Santana com extensão de 4,44 km, Estrada de acesso a Comunidade de Alto Rio Calçado  - Guarapari / ESGuarapari - ES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</si>
</sst>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#,##0.00_ ;\-#,##0.00\ "/>
  </numFmts>
  <fonts count="12" x14ac:knownFonts="1">
    <font>
      <sz val="11"/>
      <color rgb="FF000000"/>
      <name val="Calibri"/>
      <family val="2"/>
    </font>
    <font>
      <sz val="12"/>
      <color rgb="FF000000"/>
      <name val="Arial"/>
      <family val="2"/>
    </font>
    <font>
      <b/>
      <sz val="12"/>
      <color rgb="FF000000"/>
      <name val="Arial"/>
      <family val="2"/>
    </font>
    <font>
      <b/>
      <sz val="11"/>
      <color rgb="FF000000"/>
      <name val="Calibri"/>
      <family val="2"/>
    </font>
    <font>
      <b/>
      <sz val="16"/>
      <color rgb="FF000000"/>
      <name val="Arial"/>
      <family val="2"/>
    </font>
    <font>
      <b/>
      <sz val="14"/>
      <color rgb="FF000000"/>
      <name val="Arial"/>
      <family val="2"/>
    </font>
    <font>
      <b/>
      <sz val="12"/>
      <color rgb="FF000000"/>
      <name val="Calibri"/>
      <family val="2"/>
    </font>
    <font>
      <b/>
      <sz val="12"/>
      <color rgb="FFFFFFFF"/>
      <name val="Arial"/>
      <family val="2"/>
    </font>
    <font>
      <sz val="11"/>
      <color rgb="FF000000"/>
      <name val="Calibri"/>
      <family val="2"/>
    </font>
    <font>
      <b/>
      <sz val="12"/>
      <name val="Arial"/>
      <family val="2"/>
    </font>
    <font>
      <sz val="12"/>
      <name val="Arial"/>
      <family val="2"/>
    </font>
    <font>
      <sz val="8"/>
      <name val="Calibri"/>
      <family val="2"/>
    </font>
  </fonts>
  <fills count="21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FFFFF"/>
        <bgColor rgb="FFFFFFFF"/>
      </patternFill>
    </fill>
    <fill>
      <patternFill patternType="solid">
        <fgColor rgb="FFFFFFFF"/>
        <bgColor rgb="FFFFFFFF"/>
      </patternFill>
    </fill>
    <fill>
      <patternFill patternType="solid">
        <fgColor rgb="FFFFFFFF"/>
        <bgColor rgb="FFFFFFFF"/>
      </patternFill>
    </fill>
    <fill>
      <patternFill patternType="solid">
        <fgColor rgb="FFFFFFFF"/>
        <bgColor rgb="FFFFFFFF"/>
      </patternFill>
    </fill>
    <fill>
      <patternFill patternType="solid">
        <fgColor rgb="FFFFFFFF"/>
        <bgColor rgb="FFFFFFFF"/>
      </patternFill>
    </fill>
    <fill>
      <patternFill patternType="solid">
        <fgColor rgb="FFFFFFFF"/>
        <bgColor rgb="FFFFFFFF"/>
      </patternFill>
    </fill>
    <fill>
      <patternFill patternType="solid">
        <fgColor rgb="FFBFBFBF"/>
        <bgColor rgb="FFFFFFFF"/>
      </patternFill>
    </fill>
    <fill>
      <patternFill patternType="solid">
        <fgColor rgb="FFBFBFBF"/>
        <bgColor rgb="FFFFFFFF"/>
      </patternFill>
    </fill>
    <fill>
      <patternFill patternType="solid">
        <fgColor rgb="FFBFBFBF"/>
        <bgColor rgb="FFFFFFFF"/>
      </patternFill>
    </fill>
    <fill>
      <patternFill patternType="solid">
        <fgColor rgb="FFFFFFFF"/>
        <bgColor rgb="FFFFFFFF"/>
      </patternFill>
    </fill>
    <fill>
      <patternFill patternType="solid">
        <fgColor rgb="FFBFBFBF"/>
        <bgColor rgb="FFFFFFFF"/>
      </patternFill>
    </fill>
    <fill>
      <patternFill patternType="solid">
        <fgColor rgb="FFFFFFFF"/>
        <bgColor rgb="FFFFFFFF"/>
      </patternFill>
    </fill>
    <fill>
      <patternFill patternType="solid">
        <fgColor rgb="FFFFFFFF"/>
        <bgColor rgb="FFFFFFFF"/>
      </patternFill>
    </fill>
    <fill>
      <patternFill patternType="solid">
        <fgColor rgb="FFFFFFFF"/>
        <bgColor rgb="FFFFFFFF"/>
      </patternFill>
    </fill>
    <fill>
      <patternFill patternType="solid">
        <fgColor rgb="FFFFFFFF"/>
        <bgColor rgb="FFFFFFFF"/>
      </patternFill>
    </fill>
    <fill>
      <patternFill patternType="solid">
        <fgColor rgb="FFFFFFFF"/>
        <bgColor rgb="FFFFFFFF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rgb="FFFFFFFF"/>
      </patternFill>
    </fill>
  </fills>
  <borders count="5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/>
      <bottom style="thick">
        <color rgb="FF000000"/>
      </bottom>
      <diagonal/>
    </border>
    <border>
      <left/>
      <right/>
      <top/>
      <bottom style="thick">
        <color rgb="FF000000"/>
      </bottom>
      <diagonal/>
    </border>
    <border>
      <left/>
      <right style="medium">
        <color rgb="FF000000"/>
      </right>
      <top/>
      <bottom style="thick">
        <color rgb="FF000000"/>
      </bottom>
      <diagonal/>
    </border>
    <border>
      <left style="medium">
        <color rgb="FF000000"/>
      </left>
      <right style="medium">
        <color rgb="FF000000"/>
      </right>
      <top style="thick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ck">
        <color rgb="FF000000"/>
      </top>
      <bottom style="thin">
        <color rgb="FF000000"/>
      </bottom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</borders>
  <cellStyleXfs count="3">
    <xf numFmtId="0" fontId="0" fillId="0" borderId="0"/>
    <xf numFmtId="43" fontId="8" fillId="0" borderId="0" applyFont="0" applyFill="0" applyBorder="0" applyAlignment="0" applyProtection="0"/>
    <xf numFmtId="9" fontId="8" fillId="0" borderId="0" applyFont="0" applyFill="0" applyBorder="0" applyAlignment="0" applyProtection="0"/>
  </cellStyleXfs>
  <cellXfs count="124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3" fillId="0" borderId="0" xfId="0" applyFont="1"/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0" fillId="0" borderId="0" xfId="0"/>
    <xf numFmtId="0" fontId="0" fillId="0" borderId="0" xfId="0"/>
    <xf numFmtId="43" fontId="3" fillId="0" borderId="0" xfId="0" applyNumberFormat="1" applyFont="1"/>
    <xf numFmtId="43" fontId="3" fillId="0" borderId="0" xfId="0" applyNumberFormat="1" applyFont="1"/>
    <xf numFmtId="43" fontId="2" fillId="0" borderId="0" xfId="0" applyNumberFormat="1" applyFont="1" applyAlignment="1">
      <alignment horizontal="center" vertical="center"/>
    </xf>
    <xf numFmtId="0" fontId="0" fillId="3" borderId="5" xfId="0" applyFill="1" applyBorder="1" applyAlignment="1">
      <alignment horizontal="center"/>
    </xf>
    <xf numFmtId="0" fontId="0" fillId="4" borderId="6" xfId="0" applyFill="1" applyBorder="1" applyAlignment="1">
      <alignment horizontal="center"/>
    </xf>
    <xf numFmtId="0" fontId="0" fillId="4" borderId="6" xfId="0" applyFill="1" applyBorder="1"/>
    <xf numFmtId="0" fontId="0" fillId="4" borderId="6" xfId="0" applyFill="1" applyBorder="1"/>
    <xf numFmtId="0" fontId="0" fillId="5" borderId="7" xfId="0" applyFill="1" applyBorder="1"/>
    <xf numFmtId="0" fontId="4" fillId="6" borderId="8" xfId="0" applyFont="1" applyFill="1" applyBorder="1" applyAlignment="1">
      <alignment horizontal="center" vertical="center"/>
    </xf>
    <xf numFmtId="0" fontId="0" fillId="7" borderId="9" xfId="0" applyFill="1" applyBorder="1" applyAlignment="1">
      <alignment horizontal="center" vertical="center"/>
    </xf>
    <xf numFmtId="0" fontId="0" fillId="7" borderId="9" xfId="0" applyFill="1" applyBorder="1" applyAlignment="1">
      <alignment horizontal="center"/>
    </xf>
    <xf numFmtId="0" fontId="0" fillId="7" borderId="9" xfId="0" applyFill="1" applyBorder="1"/>
    <xf numFmtId="0" fontId="2" fillId="7" borderId="9" xfId="0" applyFont="1" applyFill="1" applyBorder="1" applyAlignment="1">
      <alignment horizontal="center" vertical="center"/>
    </xf>
    <xf numFmtId="0" fontId="0" fillId="8" borderId="10" xfId="0" applyFill="1" applyBorder="1"/>
    <xf numFmtId="0" fontId="1" fillId="0" borderId="1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43" fontId="1" fillId="0" borderId="3" xfId="0" applyNumberFormat="1" applyFont="1" applyBorder="1" applyAlignment="1">
      <alignment horizontal="right" vertical="center"/>
    </xf>
    <xf numFmtId="0" fontId="2" fillId="9" borderId="14" xfId="0" applyFont="1" applyFill="1" applyBorder="1" applyAlignment="1">
      <alignment horizontal="center" vertical="center"/>
    </xf>
    <xf numFmtId="0" fontId="2" fillId="10" borderId="15" xfId="0" applyFont="1" applyFill="1" applyBorder="1" applyAlignment="1">
      <alignment horizontal="center" vertical="center"/>
    </xf>
    <xf numFmtId="0" fontId="2" fillId="10" borderId="15" xfId="0" applyFont="1" applyFill="1" applyBorder="1" applyAlignment="1">
      <alignment horizontal="left" vertical="center"/>
    </xf>
    <xf numFmtId="0" fontId="2" fillId="10" borderId="15" xfId="0" applyFont="1" applyFill="1" applyBorder="1" applyAlignment="1">
      <alignment horizontal="right" vertical="center"/>
    </xf>
    <xf numFmtId="43" fontId="2" fillId="10" borderId="15" xfId="0" applyNumberFormat="1" applyFont="1" applyFill="1" applyBorder="1" applyAlignment="1">
      <alignment horizontal="right" vertical="center"/>
    </xf>
    <xf numFmtId="0" fontId="2" fillId="11" borderId="16" xfId="0" applyFont="1" applyFill="1" applyBorder="1" applyAlignment="1">
      <alignment horizontal="right" vertical="center"/>
    </xf>
    <xf numFmtId="0" fontId="1" fillId="0" borderId="18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0" fontId="2" fillId="0" borderId="19" xfId="0" applyFont="1" applyBorder="1" applyAlignment="1">
      <alignment horizontal="left" vertical="center"/>
    </xf>
    <xf numFmtId="2" fontId="1" fillId="0" borderId="19" xfId="0" applyNumberFormat="1" applyFont="1" applyBorder="1" applyAlignment="1">
      <alignment horizontal="right" vertical="center"/>
    </xf>
    <xf numFmtId="43" fontId="1" fillId="0" borderId="20" xfId="0" applyNumberFormat="1" applyFont="1" applyBorder="1" applyAlignment="1">
      <alignment horizontal="right" vertical="center"/>
    </xf>
    <xf numFmtId="43" fontId="1" fillId="0" borderId="1" xfId="1" applyFont="1" applyBorder="1" applyAlignment="1">
      <alignment horizontal="right" vertical="center"/>
    </xf>
    <xf numFmtId="43" fontId="1" fillId="0" borderId="19" xfId="1" applyFont="1" applyBorder="1" applyAlignment="1">
      <alignment horizontal="right" vertical="center"/>
    </xf>
    <xf numFmtId="0" fontId="1" fillId="0" borderId="1" xfId="0" applyFont="1" applyBorder="1" applyAlignment="1">
      <alignment horizontal="left" vertical="center" wrapText="1"/>
    </xf>
    <xf numFmtId="43" fontId="1" fillId="0" borderId="1" xfId="1" applyFont="1" applyBorder="1" applyAlignment="1">
      <alignment vertical="center"/>
    </xf>
    <xf numFmtId="43" fontId="0" fillId="0" borderId="0" xfId="0" applyNumberFormat="1"/>
    <xf numFmtId="43" fontId="1" fillId="0" borderId="19" xfId="1" applyFont="1" applyBorder="1" applyAlignment="1">
      <alignment vertical="center"/>
    </xf>
    <xf numFmtId="43" fontId="1" fillId="0" borderId="45" xfId="1" applyFont="1" applyBorder="1" applyAlignment="1">
      <alignment vertical="center"/>
    </xf>
    <xf numFmtId="43" fontId="1" fillId="0" borderId="45" xfId="1" applyFont="1" applyBorder="1" applyAlignment="1">
      <alignment horizontal="right" vertical="center"/>
    </xf>
    <xf numFmtId="4" fontId="1" fillId="13" borderId="48" xfId="0" applyNumberFormat="1" applyFont="1" applyFill="1" applyBorder="1" applyAlignment="1">
      <alignment horizontal="center" vertical="center"/>
    </xf>
    <xf numFmtId="4" fontId="1" fillId="0" borderId="48" xfId="0" applyNumberFormat="1" applyFont="1" applyBorder="1" applyAlignment="1">
      <alignment horizontal="center" vertical="center"/>
    </xf>
    <xf numFmtId="0" fontId="1" fillId="0" borderId="45" xfId="0" applyFont="1" applyBorder="1" applyAlignment="1">
      <alignment horizontal="center" vertical="center"/>
    </xf>
    <xf numFmtId="0" fontId="1" fillId="0" borderId="45" xfId="0" applyFont="1" applyBorder="1" applyAlignment="1">
      <alignment horizontal="left" vertical="center" wrapText="1"/>
    </xf>
    <xf numFmtId="43" fontId="1" fillId="0" borderId="49" xfId="0" applyNumberFormat="1" applyFont="1" applyBorder="1" applyAlignment="1">
      <alignment horizontal="right" vertical="center"/>
    </xf>
    <xf numFmtId="9" fontId="0" fillId="0" borderId="0" xfId="1" applyNumberFormat="1" applyFont="1"/>
    <xf numFmtId="43" fontId="1" fillId="0" borderId="3" xfId="0" applyNumberFormat="1" applyFont="1" applyFill="1" applyBorder="1" applyAlignment="1">
      <alignment horizontal="right" vertical="center"/>
    </xf>
    <xf numFmtId="0" fontId="10" fillId="0" borderId="33" xfId="0" applyFont="1" applyBorder="1" applyAlignment="1">
      <alignment horizontal="left" vertical="center"/>
    </xf>
    <xf numFmtId="0" fontId="1" fillId="0" borderId="34" xfId="0" applyFont="1" applyBorder="1" applyAlignment="1">
      <alignment horizontal="left" vertical="center"/>
    </xf>
    <xf numFmtId="0" fontId="1" fillId="0" borderId="35" xfId="0" applyFont="1" applyBorder="1" applyAlignment="1">
      <alignment horizontal="left" vertical="center"/>
    </xf>
    <xf numFmtId="0" fontId="10" fillId="0" borderId="36" xfId="0" applyFont="1" applyBorder="1" applyAlignment="1">
      <alignment horizontal="center" vertical="center"/>
    </xf>
    <xf numFmtId="0" fontId="1" fillId="0" borderId="34" xfId="0" applyFont="1" applyBorder="1" applyAlignment="1">
      <alignment horizontal="center" vertical="center"/>
    </xf>
    <xf numFmtId="0" fontId="1" fillId="0" borderId="37" xfId="0" applyFont="1" applyBorder="1" applyAlignment="1">
      <alignment horizontal="center" vertical="center"/>
    </xf>
    <xf numFmtId="0" fontId="2" fillId="0" borderId="30" xfId="0" applyFont="1" applyBorder="1" applyAlignment="1">
      <alignment horizontal="center" vertical="center" wrapText="1"/>
    </xf>
    <xf numFmtId="0" fontId="2" fillId="0" borderId="31" xfId="0" applyFont="1" applyBorder="1" applyAlignment="1">
      <alignment horizontal="center" vertical="center" wrapText="1"/>
    </xf>
    <xf numFmtId="0" fontId="2" fillId="0" borderId="32" xfId="0" applyFont="1" applyBorder="1" applyAlignment="1">
      <alignment horizontal="center" vertical="center" wrapText="1"/>
    </xf>
    <xf numFmtId="0" fontId="4" fillId="14" borderId="23" xfId="0" applyFont="1" applyFill="1" applyBorder="1" applyAlignment="1">
      <alignment horizontal="center" vertical="center"/>
    </xf>
    <xf numFmtId="0" fontId="4" fillId="12" borderId="17" xfId="0" applyFont="1" applyFill="1" applyBorder="1" applyAlignment="1">
      <alignment horizontal="center" vertical="center"/>
    </xf>
    <xf numFmtId="0" fontId="4" fillId="15" borderId="24" xfId="0" applyFont="1" applyFill="1" applyBorder="1" applyAlignment="1">
      <alignment horizontal="center" vertical="center"/>
    </xf>
    <xf numFmtId="0" fontId="10" fillId="0" borderId="25" xfId="0" applyFont="1" applyBorder="1" applyAlignment="1">
      <alignment horizontal="left" vertical="center"/>
    </xf>
    <xf numFmtId="0" fontId="1" fillId="0" borderId="26" xfId="0" applyFont="1" applyBorder="1" applyAlignment="1">
      <alignment horizontal="left" vertical="center"/>
    </xf>
    <xf numFmtId="0" fontId="1" fillId="0" borderId="27" xfId="0" applyFont="1" applyBorder="1" applyAlignment="1">
      <alignment horizontal="left" vertical="center"/>
    </xf>
    <xf numFmtId="0" fontId="10" fillId="0" borderId="23" xfId="0" applyFont="1" applyBorder="1" applyAlignment="1">
      <alignment horizontal="left" vertical="center"/>
    </xf>
    <xf numFmtId="0" fontId="10" fillId="0" borderId="50" xfId="0" applyFont="1" applyBorder="1" applyAlignment="1">
      <alignment horizontal="left" vertical="center"/>
    </xf>
    <xf numFmtId="0" fontId="10" fillId="0" borderId="22" xfId="0" applyFont="1" applyBorder="1" applyAlignment="1">
      <alignment horizontal="left" vertical="center"/>
    </xf>
    <xf numFmtId="0" fontId="2" fillId="0" borderId="28" xfId="0" applyFont="1" applyBorder="1" applyAlignment="1">
      <alignment horizontal="center" vertical="center"/>
    </xf>
    <xf numFmtId="0" fontId="2" fillId="0" borderId="26" xfId="0" applyFont="1" applyBorder="1" applyAlignment="1">
      <alignment horizontal="center" vertical="center"/>
    </xf>
    <xf numFmtId="0" fontId="2" fillId="0" borderId="29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2" fillId="0" borderId="50" xfId="0" applyFont="1" applyBorder="1" applyAlignment="1">
      <alignment horizontal="center" vertical="center"/>
    </xf>
    <xf numFmtId="0" fontId="2" fillId="0" borderId="43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5" fillId="4" borderId="26" xfId="0" applyFont="1" applyFill="1" applyBorder="1" applyAlignment="1">
      <alignment horizontal="center" vertical="center"/>
    </xf>
    <xf numFmtId="0" fontId="5" fillId="14" borderId="23" xfId="0" applyFont="1" applyFill="1" applyBorder="1" applyAlignment="1">
      <alignment horizontal="center" vertical="center"/>
    </xf>
    <xf numFmtId="0" fontId="5" fillId="12" borderId="50" xfId="0" applyFont="1" applyFill="1" applyBorder="1" applyAlignment="1">
      <alignment horizontal="center" vertical="center"/>
    </xf>
    <xf numFmtId="0" fontId="1" fillId="16" borderId="38" xfId="0" applyFont="1" applyFill="1" applyBorder="1" applyAlignment="1">
      <alignment horizontal="center" vertical="center" wrapText="1"/>
    </xf>
    <xf numFmtId="0" fontId="1" fillId="17" borderId="39" xfId="0" applyFont="1" applyFill="1" applyBorder="1" applyAlignment="1">
      <alignment horizontal="center" vertical="center" wrapText="1"/>
    </xf>
    <xf numFmtId="0" fontId="1" fillId="18" borderId="40" xfId="0" applyFont="1" applyFill="1" applyBorder="1" applyAlignment="1">
      <alignment horizontal="center" vertical="center" wrapText="1"/>
    </xf>
    <xf numFmtId="0" fontId="2" fillId="0" borderId="41" xfId="0" applyFont="1" applyBorder="1" applyAlignment="1">
      <alignment horizontal="center" vertical="center" wrapText="1"/>
    </xf>
    <xf numFmtId="0" fontId="6" fillId="0" borderId="41" xfId="0" applyFont="1" applyBorder="1" applyAlignment="1">
      <alignment horizontal="center" vertical="center"/>
    </xf>
    <xf numFmtId="0" fontId="6" fillId="0" borderId="42" xfId="0" applyFont="1" applyBorder="1" applyAlignment="1">
      <alignment horizontal="center" vertical="center"/>
    </xf>
    <xf numFmtId="0" fontId="2" fillId="0" borderId="43" xfId="0" applyFont="1" applyBorder="1" applyAlignment="1">
      <alignment horizontal="center" vertical="center" wrapText="1"/>
    </xf>
    <xf numFmtId="0" fontId="6" fillId="0" borderId="44" xfId="0" applyFont="1" applyBorder="1" applyAlignment="1">
      <alignment horizontal="center" vertical="center"/>
    </xf>
    <xf numFmtId="43" fontId="1" fillId="0" borderId="1" xfId="1" applyFont="1" applyFill="1" applyBorder="1" applyAlignment="1">
      <alignment horizontal="right" vertical="center"/>
    </xf>
    <xf numFmtId="4" fontId="2" fillId="19" borderId="13" xfId="0" applyNumberFormat="1" applyFont="1" applyFill="1" applyBorder="1" applyAlignment="1">
      <alignment horizontal="right" vertical="center"/>
    </xf>
    <xf numFmtId="0" fontId="2" fillId="20" borderId="46" xfId="0" applyFont="1" applyFill="1" applyBorder="1" applyAlignment="1">
      <alignment horizontal="center" vertical="center"/>
    </xf>
    <xf numFmtId="0" fontId="2" fillId="20" borderId="47" xfId="0" applyFont="1" applyFill="1" applyBorder="1" applyAlignment="1">
      <alignment horizontal="center" vertical="center"/>
    </xf>
    <xf numFmtId="4" fontId="2" fillId="20" borderId="45" xfId="0" applyNumberFormat="1" applyFont="1" applyFill="1" applyBorder="1" applyAlignment="1">
      <alignment horizontal="center" vertical="center"/>
    </xf>
    <xf numFmtId="4" fontId="1" fillId="20" borderId="48" xfId="0" applyNumberFormat="1" applyFont="1" applyFill="1" applyBorder="1" applyAlignment="1">
      <alignment horizontal="center" vertical="center"/>
    </xf>
    <xf numFmtId="4" fontId="1" fillId="20" borderId="49" xfId="0" applyNumberFormat="1" applyFont="1" applyFill="1" applyBorder="1" applyAlignment="1">
      <alignment horizontal="center" vertical="center"/>
    </xf>
    <xf numFmtId="0" fontId="2" fillId="0" borderId="48" xfId="0" applyFont="1" applyBorder="1" applyAlignment="1">
      <alignment horizontal="center" vertical="center"/>
    </xf>
    <xf numFmtId="0" fontId="2" fillId="0" borderId="47" xfId="0" applyFont="1" applyBorder="1" applyAlignment="1">
      <alignment horizontal="center" vertical="center"/>
    </xf>
    <xf numFmtId="0" fontId="5" fillId="3" borderId="25" xfId="0" applyFont="1" applyFill="1" applyBorder="1" applyAlignment="1">
      <alignment horizontal="center" vertical="center"/>
    </xf>
    <xf numFmtId="0" fontId="5" fillId="5" borderId="29" xfId="0" applyFont="1" applyFill="1" applyBorder="1" applyAlignment="1">
      <alignment horizontal="center" vertical="center"/>
    </xf>
    <xf numFmtId="0" fontId="5" fillId="15" borderId="43" xfId="0" applyFont="1" applyFill="1" applyBorder="1" applyAlignment="1">
      <alignment horizontal="center" vertical="center"/>
    </xf>
    <xf numFmtId="0" fontId="2" fillId="0" borderId="46" xfId="0" applyFont="1" applyBorder="1" applyAlignment="1">
      <alignment horizontal="center" vertical="center"/>
    </xf>
    <xf numFmtId="0" fontId="2" fillId="0" borderId="45" xfId="0" applyFont="1" applyBorder="1" applyAlignment="1">
      <alignment horizontal="center" vertical="center"/>
    </xf>
    <xf numFmtId="0" fontId="2" fillId="0" borderId="45" xfId="0" applyFont="1" applyBorder="1" applyAlignment="1">
      <alignment horizontal="center" vertical="center"/>
    </xf>
    <xf numFmtId="0" fontId="2" fillId="0" borderId="49" xfId="0" applyFont="1" applyBorder="1" applyAlignment="1">
      <alignment horizontal="center" vertical="center"/>
    </xf>
    <xf numFmtId="0" fontId="2" fillId="9" borderId="46" xfId="0" applyFont="1" applyFill="1" applyBorder="1" applyAlignment="1">
      <alignment horizontal="center" vertical="center"/>
    </xf>
    <xf numFmtId="0" fontId="1" fillId="10" borderId="45" xfId="0" applyFont="1" applyFill="1" applyBorder="1" applyAlignment="1">
      <alignment horizontal="left" vertical="center"/>
    </xf>
    <xf numFmtId="164" fontId="1" fillId="10" borderId="45" xfId="0" applyNumberFormat="1" applyFont="1" applyFill="1" applyBorder="1" applyAlignment="1">
      <alignment horizontal="center" vertical="center"/>
    </xf>
    <xf numFmtId="4" fontId="1" fillId="10" borderId="45" xfId="0" applyNumberFormat="1" applyFont="1" applyFill="1" applyBorder="1" applyAlignment="1">
      <alignment horizontal="center" vertical="center"/>
    </xf>
    <xf numFmtId="4" fontId="1" fillId="11" borderId="49" xfId="0" applyNumberFormat="1" applyFont="1" applyFill="1" applyBorder="1" applyAlignment="1">
      <alignment horizontal="center" vertical="center"/>
    </xf>
    <xf numFmtId="0" fontId="2" fillId="0" borderId="46" xfId="0" applyFont="1" applyBorder="1" applyAlignment="1">
      <alignment horizontal="center" vertical="center"/>
    </xf>
    <xf numFmtId="0" fontId="1" fillId="0" borderId="45" xfId="0" applyFont="1" applyBorder="1" applyAlignment="1">
      <alignment horizontal="left" vertical="center"/>
    </xf>
    <xf numFmtId="164" fontId="1" fillId="0" borderId="45" xfId="0" applyNumberFormat="1" applyFont="1" applyBorder="1" applyAlignment="1">
      <alignment horizontal="center" vertical="center"/>
    </xf>
    <xf numFmtId="4" fontId="1" fillId="0" borderId="45" xfId="0" applyNumberFormat="1" applyFont="1" applyBorder="1" applyAlignment="1">
      <alignment horizontal="center" vertical="center"/>
    </xf>
    <xf numFmtId="4" fontId="1" fillId="0" borderId="49" xfId="0" applyNumberFormat="1" applyFont="1" applyBorder="1" applyAlignment="1">
      <alignment horizontal="center" vertical="center"/>
    </xf>
    <xf numFmtId="164" fontId="1" fillId="0" borderId="45" xfId="0" quotePrefix="1" applyNumberFormat="1" applyFont="1" applyBorder="1" applyAlignment="1">
      <alignment horizontal="center" vertical="center"/>
    </xf>
    <xf numFmtId="0" fontId="2" fillId="0" borderId="51" xfId="0" applyFont="1" applyBorder="1" applyAlignment="1">
      <alignment horizontal="center" vertical="center"/>
    </xf>
    <xf numFmtId="0" fontId="2" fillId="2" borderId="52" xfId="0" applyFont="1" applyFill="1" applyBorder="1" applyAlignment="1">
      <alignment horizontal="center" vertical="center" wrapText="1"/>
    </xf>
    <xf numFmtId="164" fontId="1" fillId="0" borderId="52" xfId="0" applyNumberFormat="1" applyFont="1" applyBorder="1" applyAlignment="1">
      <alignment vertical="center"/>
    </xf>
    <xf numFmtId="4" fontId="1" fillId="0" borderId="52" xfId="0" applyNumberFormat="1" applyFont="1" applyBorder="1" applyAlignment="1">
      <alignment horizontal="center"/>
    </xf>
    <xf numFmtId="4" fontId="2" fillId="0" borderId="53" xfId="0" applyNumberFormat="1" applyFont="1" applyBorder="1" applyAlignment="1">
      <alignment horizontal="center" vertical="center"/>
    </xf>
    <xf numFmtId="4" fontId="7" fillId="0" borderId="13" xfId="0" applyNumberFormat="1" applyFont="1" applyBorder="1" applyAlignment="1">
      <alignment horizontal="center" vertical="center"/>
    </xf>
  </cellXfs>
  <cellStyles count="3">
    <cellStyle name="Normal" xfId="0" builtinId="0" customBuiltin="1"/>
    <cellStyle name="Porcentagem" xfId="2" builtinId="5" customBuiltin="1"/>
    <cellStyle name="Vírgula" xfId="1" builtinId="3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  <ext uri="smNativeData">
      <pm:charStyles xmlns:pm="smNativeData" id="1620064914" count="1">
        <pm:charStyle name="Normal" fontId="0" Id="1"/>
      </pm:charStyles>
      <pm:colors xmlns:pm="smNativeData" id="1620064914" count="7">
        <pm:color name="Cor 24" rgb="60497A"/>
        <pm:color name="Cor 25" rgb="BFBFBF"/>
        <pm:color name="Cor 26" rgb="CCC0DA"/>
        <pm:color name="Cor 27" rgb="FABF8F"/>
        <pm:color name="Cor 28" rgb="FDE9D9"/>
        <pm:color name="Cor 29" rgb="FFFFCC"/>
        <pm:color name="Cor 30" rgb="C2D69A"/>
      </pm:colors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485775</xdr:colOff>
      <xdr:row>0</xdr:row>
      <xdr:rowOff>47625</xdr:rowOff>
    </xdr:from>
    <xdr:to>
      <xdr:col>3</xdr:col>
      <xdr:colOff>68580</xdr:colOff>
      <xdr:row>4</xdr:row>
      <xdr:rowOff>209550</xdr:rowOff>
    </xdr:to>
    <xdr:pic>
      <xdr:nvPicPr>
        <xdr:cNvPr id="2" name="Imagem 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extLst>
            <a:ext uri="smNativeData">
              <pm:smNativeData xmlns="" xmlns:pm="smNativeData" val="SMDATA_13_kjqQYBMAAAAlAAAAEQAAAI0AAAAAkAAAAEgAAACQAAAASAAAAAAAAAAAAAAAAAAAAAEAAABQAAAAAAAAAAAA4D8AAAAAAADgPwAAAAAAAOA/AAAAAAAA4D8AAAAAAADgPwAAAAAAAOA/AAAAAAAA4D8AAAAAAADgPwAAAAAAAOA/AAAAAAAA4D8CAAAAjAAAAAEAAAAAAAAA////AAAAAABkAAAAAAAAAAAAAAAAAAAAAAAAAAAAAAAAAAAAeAAAAAEAAABAAAAAAAAAAAAAAABaAAAAAAAAAAAAAAAAAAAAAAAAAAAAAAAAAAAAAAAAAAAAAAAAAAAAAAAAAAAAAAAAAAAAAAAAAAAAAAAAAAAAAAAAAAAAAAAAAAAAFAAAADwAAAAAAAAAAAAAAAAAAAAUAAAAAQAAABQAAAAUAAAAFAAAAAE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8v////D////y////8P///wAAAABkAAAAZAAAAAAAAAAjAAAABAAAAGQAAAAXAAAAFAAAAAAAAAAAAAAA/38AAP9/AAAAAAAACQAAAAQAAAAAAAAADAAAABAAAAAAAAAAAAAAAAAAAAAAAAAAHgAAAGgAAAAAAAAAAAAAAAAAAAAAAAAAAAAAABAnAAAQJwAAAAAAAAAAAAAAAAAAAAAAAAAAAAAAAAAAAAAAAAAAAAAUAAAAAAAAAMDA/wAAAAAAZAAAADIAAAAAAAAAZAAAAAAAAAB/f38ACgAAACEAAAAwAAAALAAAAAAAAAAAAAAAAAGLAwQAAAADAAAAQgMNAP0CAABLAAAA3wgAAOEGAAABAAAA"/>
            </a:ext>
          </a:extLst>
        </xdr:cNvPicPr>
      </xdr:nvPicPr>
      <xdr:blipFill>
        <a:blip xmlns:r="http://schemas.openxmlformats.org/officeDocument/2006/relationships" r:embed="rId1"/>
        <a:srcRect l="-140" t="-160" r="-140" b="-160"/>
        <a:stretch>
          <a:fillRect/>
        </a:stretch>
      </xdr:blipFill>
      <xdr:spPr>
        <a:xfrm>
          <a:off x="485775" y="47625"/>
          <a:ext cx="1442085" cy="1118235"/>
        </a:xfrm>
        <a:prstGeom prst="rect">
          <a:avLst/>
        </a:prstGeom>
        <a:solidFill>
          <a:srgbClr val="FFFFFF">
            <a:alpha val="0"/>
          </a:srgbClr>
        </a:solidFill>
        <a:ln w="12700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390525</xdr:colOff>
      <xdr:row>1</xdr:row>
      <xdr:rowOff>47625</xdr:rowOff>
    </xdr:from>
    <xdr:to>
      <xdr:col>1</xdr:col>
      <xdr:colOff>1268095</xdr:colOff>
      <xdr:row>4</xdr:row>
      <xdr:rowOff>266700</xdr:rowOff>
    </xdr:to>
    <xdr:pic>
      <xdr:nvPicPr>
        <xdr:cNvPr id="2" name="Imagem 2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extLst>
            <a:ext uri="smNativeData">
              <pm:smNativeData xmlns="" xmlns:pm="smNativeData" val="SMDATA_13_kjqQYBMAAAAlAAAAEQAAAI0AAAAAkAAAAEgAAACQAAAASAAAAAAAAAAAAAAAAAAAAAEAAABQAAAAAAAAAAAA4D8AAAAAAADgPwAAAAAAAOA/AAAAAAAA4D8AAAAAAADgPwAAAAAAAOA/AAAAAAAA4D8AAAAAAADgPwAAAAAAAOA/AAAAAAAA4D8CAAAAjAAAAAEAAAAAAAAA////AAAAAABkAAAAAAAAAAAAAAAAAAAAAAAAAAAAAAAAAAAAeAAAAAEAAABAAAAAAAAAAAAAAABaAAAAAAAAAAAAAAAAAAAAAAAAAAAAAAAAAAAAAAAAAAAAAAAAAAAAAAAAAAAAAAAAAAAAAAAAAAAAAAAAAAAAAAAAAAAAAAAAAAAAFAAAADwAAAAAAAAAAAAAAAAAAAAUAAAAAQAAABQAAAAUAAAAFAAAAAE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8v////D////y////8P///wAAAABkAAAAZAAAAAAAAAAjAAAABAAAAGQAAAAXAAAAFAAAAAAAAAAAAAAA/38AAP9/AAAAAAAACQAAAAQAAAAAAAAADAAAABAAAAAAAAAAAAAAAAAAAAAAAAAAHgAAAGgAAAAAAAAAAAAAAAAAAAAAAAAAAAAAABAnAAAQJwAAAAAAAAAAAAAAAAAAAAAAAAAAAAAAAAAAAAAAAAAAAAAUAAAAAAAAAMDA/wAAAAAAZAAAADIAAAAAAAAAZAAAAAAAAAB/f38ACgAAACEAAAAwAAAALAAAAAEAAAAAAAAAvwBFAwQAAAABAAAAbgMuAmcCAACHAQAAVggAAOEGAAABAAAA"/>
            </a:ext>
          </a:extLst>
        </xdr:cNvPicPr>
      </xdr:nvPicPr>
      <xdr:blipFill>
        <a:blip xmlns:r="http://schemas.openxmlformats.org/officeDocument/2006/relationships" r:embed="rId1"/>
        <a:srcRect l="-140" t="-160" r="-140" b="-160"/>
        <a:stretch>
          <a:fillRect/>
        </a:stretch>
      </xdr:blipFill>
      <xdr:spPr>
        <a:xfrm>
          <a:off x="390525" y="248285"/>
          <a:ext cx="1355090" cy="1118235"/>
        </a:xfrm>
        <a:prstGeom prst="rect">
          <a:avLst/>
        </a:prstGeom>
        <a:solidFill>
          <a:srgbClr val="FFFFFF">
            <a:alpha val="0"/>
          </a:srgbClr>
        </a:solidFill>
        <a:ln w="12700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EEECE1"/>
      </a:dk2>
      <a:lt2>
        <a:srgbClr val="1F497D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Calibri"/>
        <a:ea typeface="SimSun"/>
        <a:cs typeface="Times New Roma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>
        <a:prstTxWarp prst="textNoShape">
          <a:avLst/>
        </a:prstTxWarp>
        <a:noAutofit/>
      </a:bodyPr>
      <a:lstStyle>
        <a:defPPr>
          <a:defRPr/>
        </a:defPPr>
      </a:lstStyle>
      <a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lt1"/>
        </a:fontRef>
      </a:style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88"/>
  <sheetViews>
    <sheetView view="pageBreakPreview" topLeftCell="A73" zoomScaleNormal="100" zoomScaleSheetLayoutView="100" workbookViewId="0">
      <selection activeCell="D50" sqref="D50"/>
    </sheetView>
  </sheetViews>
  <sheetFormatPr defaultRowHeight="15" x14ac:dyDescent="0.25"/>
  <cols>
    <col min="1" max="1" width="7.7109375" style="3" customWidth="1"/>
    <col min="2" max="2" width="8.7109375" style="3" customWidth="1"/>
    <col min="3" max="3" width="9.7109375" style="3" customWidth="1"/>
    <col min="4" max="4" width="75.7109375" customWidth="1"/>
    <col min="5" max="5" width="8.7109375" style="7" customWidth="1"/>
    <col min="6" max="7" width="15.7109375" style="7" customWidth="1"/>
    <col min="8" max="8" width="17.7109375" style="7" customWidth="1"/>
    <col min="10" max="10" width="22.85546875" customWidth="1"/>
    <col min="12" max="12" width="12.28515625" customWidth="1"/>
  </cols>
  <sheetData>
    <row r="1" spans="1:12" ht="15" customHeight="1" x14ac:dyDescent="0.25">
      <c r="A1" s="12"/>
      <c r="B1" s="13"/>
      <c r="C1" s="13"/>
      <c r="D1" s="14"/>
      <c r="E1" s="15"/>
      <c r="F1" s="15"/>
      <c r="G1" s="15"/>
      <c r="H1" s="16"/>
    </row>
    <row r="2" spans="1:12" ht="20.100000000000001" customHeight="1" x14ac:dyDescent="0.25">
      <c r="A2" s="64" t="s">
        <v>0</v>
      </c>
      <c r="B2" s="65"/>
      <c r="C2" s="65"/>
      <c r="D2" s="65"/>
      <c r="E2" s="65"/>
      <c r="F2" s="65"/>
      <c r="G2" s="65"/>
      <c r="H2" s="66"/>
    </row>
    <row r="3" spans="1:12" ht="20.100000000000001" customHeight="1" x14ac:dyDescent="0.25">
      <c r="A3" s="64" t="s">
        <v>1</v>
      </c>
      <c r="B3" s="65"/>
      <c r="C3" s="65"/>
      <c r="D3" s="65"/>
      <c r="E3" s="65"/>
      <c r="F3" s="65"/>
      <c r="G3" s="65"/>
      <c r="H3" s="66"/>
    </row>
    <row r="4" spans="1:12" ht="20.100000000000001" customHeight="1" x14ac:dyDescent="0.25">
      <c r="A4" s="64" t="s">
        <v>2</v>
      </c>
      <c r="B4" s="65"/>
      <c r="C4" s="65"/>
      <c r="D4" s="65"/>
      <c r="E4" s="65"/>
      <c r="F4" s="65"/>
      <c r="G4" s="65"/>
      <c r="H4" s="66"/>
    </row>
    <row r="5" spans="1:12" ht="20.25" customHeight="1" thickBot="1" x14ac:dyDescent="0.3">
      <c r="A5" s="17"/>
      <c r="B5" s="18"/>
      <c r="C5" s="19"/>
      <c r="D5" s="20"/>
      <c r="E5" s="21"/>
      <c r="F5" s="21"/>
      <c r="G5" s="21"/>
      <c r="H5" s="22"/>
    </row>
    <row r="6" spans="1:12" ht="24.95" customHeight="1" x14ac:dyDescent="0.25">
      <c r="A6" s="67" t="s">
        <v>135</v>
      </c>
      <c r="B6" s="68"/>
      <c r="C6" s="68"/>
      <c r="D6" s="69"/>
      <c r="E6" s="73" t="s">
        <v>3</v>
      </c>
      <c r="F6" s="74"/>
      <c r="G6" s="74"/>
      <c r="H6" s="75"/>
    </row>
    <row r="7" spans="1:12" s="8" customFormat="1" ht="24.95" customHeight="1" x14ac:dyDescent="0.25">
      <c r="A7" s="70" t="s">
        <v>136</v>
      </c>
      <c r="B7" s="71"/>
      <c r="C7" s="71"/>
      <c r="D7" s="72"/>
      <c r="E7" s="76"/>
      <c r="F7" s="77"/>
      <c r="G7" s="77"/>
      <c r="H7" s="78"/>
    </row>
    <row r="8" spans="1:12" ht="24.95" customHeight="1" thickBot="1" x14ac:dyDescent="0.3">
      <c r="A8" s="55" t="s">
        <v>182</v>
      </c>
      <c r="B8" s="56"/>
      <c r="C8" s="56"/>
      <c r="D8" s="57"/>
      <c r="E8" s="58" t="s">
        <v>183</v>
      </c>
      <c r="F8" s="59"/>
      <c r="G8" s="59"/>
      <c r="H8" s="60"/>
    </row>
    <row r="9" spans="1:12" ht="24.95" customHeight="1" x14ac:dyDescent="0.25">
      <c r="A9" s="24" t="s">
        <v>4</v>
      </c>
      <c r="B9" s="5" t="s">
        <v>5</v>
      </c>
      <c r="C9" s="5" t="s">
        <v>6</v>
      </c>
      <c r="D9" s="6" t="s">
        <v>7</v>
      </c>
      <c r="E9" s="5" t="s">
        <v>8</v>
      </c>
      <c r="F9" s="5" t="s">
        <v>9</v>
      </c>
      <c r="G9" s="5" t="s">
        <v>10</v>
      </c>
      <c r="H9" s="25" t="s">
        <v>11</v>
      </c>
    </row>
    <row r="10" spans="1:12" s="4" customFormat="1" ht="24.95" customHeight="1" x14ac:dyDescent="0.25">
      <c r="A10" s="28">
        <v>1</v>
      </c>
      <c r="B10" s="29"/>
      <c r="C10" s="29"/>
      <c r="D10" s="30" t="s">
        <v>12</v>
      </c>
      <c r="E10" s="31"/>
      <c r="F10" s="31" t="s">
        <v>13</v>
      </c>
      <c r="G10" s="32">
        <f>SUM(H11:H24)</f>
        <v>96836.943672000009</v>
      </c>
      <c r="H10" s="33"/>
    </row>
    <row r="11" spans="1:12" ht="20.100000000000001" customHeight="1" x14ac:dyDescent="0.25">
      <c r="A11" s="26" t="s">
        <v>14</v>
      </c>
      <c r="B11" s="1" t="s">
        <v>15</v>
      </c>
      <c r="C11" s="2">
        <v>20305</v>
      </c>
      <c r="D11" s="23" t="s">
        <v>16</v>
      </c>
      <c r="E11" s="1" t="s">
        <v>17</v>
      </c>
      <c r="F11" s="43">
        <v>8</v>
      </c>
      <c r="G11" s="40">
        <f>286.43*(1+29.63/100)</f>
        <v>371.29920900000002</v>
      </c>
      <c r="H11" s="27">
        <f t="shared" ref="H11:H24" si="0">F11*G11</f>
        <v>2970.3936720000002</v>
      </c>
      <c r="J11" s="9"/>
      <c r="K11" s="10"/>
      <c r="L11" s="10"/>
    </row>
    <row r="12" spans="1:12" ht="30" customHeight="1" x14ac:dyDescent="0.25">
      <c r="A12" s="26" t="s">
        <v>18</v>
      </c>
      <c r="B12" s="1" t="s">
        <v>19</v>
      </c>
      <c r="C12" s="2">
        <v>41531</v>
      </c>
      <c r="D12" s="23" t="s">
        <v>20</v>
      </c>
      <c r="E12" s="1" t="s">
        <v>17</v>
      </c>
      <c r="F12" s="43">
        <v>24</v>
      </c>
      <c r="G12" s="40">
        <v>468.98</v>
      </c>
      <c r="H12" s="27">
        <f t="shared" si="0"/>
        <v>11255.52</v>
      </c>
      <c r="J12" s="9"/>
      <c r="K12" s="10"/>
      <c r="L12" s="10"/>
    </row>
    <row r="13" spans="1:12" ht="50.1" customHeight="1" x14ac:dyDescent="0.25">
      <c r="A13" s="26" t="s">
        <v>21</v>
      </c>
      <c r="B13" s="1" t="s">
        <v>19</v>
      </c>
      <c r="C13" s="2">
        <v>41498</v>
      </c>
      <c r="D13" s="23" t="s">
        <v>22</v>
      </c>
      <c r="E13" s="1" t="s">
        <v>17</v>
      </c>
      <c r="F13" s="43">
        <v>24</v>
      </c>
      <c r="G13" s="40">
        <v>677.74</v>
      </c>
      <c r="H13" s="27">
        <f t="shared" si="0"/>
        <v>16265.76</v>
      </c>
      <c r="J13" s="9"/>
      <c r="K13" s="10"/>
      <c r="L13" s="10"/>
    </row>
    <row r="14" spans="1:12" ht="30" customHeight="1" x14ac:dyDescent="0.25">
      <c r="A14" s="26" t="s">
        <v>23</v>
      </c>
      <c r="B14" s="1" t="s">
        <v>19</v>
      </c>
      <c r="C14" s="2">
        <v>41503</v>
      </c>
      <c r="D14" s="23" t="s">
        <v>24</v>
      </c>
      <c r="E14" s="1" t="s">
        <v>25</v>
      </c>
      <c r="F14" s="43">
        <v>20</v>
      </c>
      <c r="G14" s="40">
        <v>482.65</v>
      </c>
      <c r="H14" s="27">
        <f t="shared" si="0"/>
        <v>9653</v>
      </c>
      <c r="J14" s="9"/>
      <c r="K14" s="10"/>
      <c r="L14" s="10"/>
    </row>
    <row r="15" spans="1:12" ht="30" customHeight="1" x14ac:dyDescent="0.25">
      <c r="A15" s="26" t="s">
        <v>26</v>
      </c>
      <c r="B15" s="1" t="s">
        <v>19</v>
      </c>
      <c r="C15" s="2">
        <v>41499</v>
      </c>
      <c r="D15" s="23" t="s">
        <v>27</v>
      </c>
      <c r="E15" s="1" t="s">
        <v>25</v>
      </c>
      <c r="F15" s="43">
        <v>25</v>
      </c>
      <c r="G15" s="40">
        <v>330.66</v>
      </c>
      <c r="H15" s="27">
        <f t="shared" si="0"/>
        <v>8266.5</v>
      </c>
      <c r="J15" s="9"/>
      <c r="K15" s="10"/>
      <c r="L15" s="10"/>
    </row>
    <row r="16" spans="1:12" ht="50.1" customHeight="1" x14ac:dyDescent="0.25">
      <c r="A16" s="26" t="s">
        <v>28</v>
      </c>
      <c r="B16" s="1" t="s">
        <v>19</v>
      </c>
      <c r="C16" s="2">
        <v>41501</v>
      </c>
      <c r="D16" s="23" t="s">
        <v>29</v>
      </c>
      <c r="E16" s="1" t="s">
        <v>25</v>
      </c>
      <c r="F16" s="43">
        <v>25</v>
      </c>
      <c r="G16" s="40">
        <v>39.79</v>
      </c>
      <c r="H16" s="27">
        <f t="shared" si="0"/>
        <v>994.75</v>
      </c>
      <c r="J16" s="9"/>
      <c r="K16" s="10"/>
      <c r="L16" s="10"/>
    </row>
    <row r="17" spans="1:12" ht="30" customHeight="1" x14ac:dyDescent="0.25">
      <c r="A17" s="26" t="s">
        <v>30</v>
      </c>
      <c r="B17" s="1" t="s">
        <v>19</v>
      </c>
      <c r="C17" s="2">
        <v>41527</v>
      </c>
      <c r="D17" s="23" t="s">
        <v>31</v>
      </c>
      <c r="E17" s="1" t="s">
        <v>32</v>
      </c>
      <c r="F17" s="43">
        <v>1</v>
      </c>
      <c r="G17" s="40">
        <v>2042.83</v>
      </c>
      <c r="H17" s="27">
        <f t="shared" si="0"/>
        <v>2042.83</v>
      </c>
      <c r="J17" s="9"/>
      <c r="K17" s="10"/>
      <c r="L17" s="10"/>
    </row>
    <row r="18" spans="1:12" s="8" customFormat="1" ht="30" customHeight="1" x14ac:dyDescent="0.25">
      <c r="A18" s="26" t="s">
        <v>33</v>
      </c>
      <c r="B18" s="2" t="s">
        <v>19</v>
      </c>
      <c r="C18" s="50">
        <v>41527</v>
      </c>
      <c r="D18" s="51" t="s">
        <v>31</v>
      </c>
      <c r="E18" s="50" t="s">
        <v>32</v>
      </c>
      <c r="F18" s="46">
        <v>1</v>
      </c>
      <c r="G18" s="47">
        <v>2042.83</v>
      </c>
      <c r="H18" s="52">
        <f t="shared" si="0"/>
        <v>2042.83</v>
      </c>
      <c r="J18" s="10"/>
      <c r="K18" s="10"/>
      <c r="L18" s="10"/>
    </row>
    <row r="19" spans="1:12" ht="50.1" customHeight="1" x14ac:dyDescent="0.25">
      <c r="A19" s="26" t="s">
        <v>171</v>
      </c>
      <c r="B19" s="2" t="s">
        <v>19</v>
      </c>
      <c r="C19" s="2">
        <v>100882</v>
      </c>
      <c r="D19" s="23" t="s">
        <v>34</v>
      </c>
      <c r="E19" s="1" t="s">
        <v>25</v>
      </c>
      <c r="F19" s="43">
        <v>90</v>
      </c>
      <c r="G19" s="40">
        <v>157.37</v>
      </c>
      <c r="H19" s="27">
        <f t="shared" si="0"/>
        <v>14163.300000000001</v>
      </c>
      <c r="J19" s="9"/>
      <c r="K19" s="10"/>
      <c r="L19" s="10"/>
    </row>
    <row r="20" spans="1:12" s="8" customFormat="1" ht="30" customHeight="1" x14ac:dyDescent="0.25">
      <c r="A20" s="26" t="s">
        <v>172</v>
      </c>
      <c r="B20" s="2" t="s">
        <v>19</v>
      </c>
      <c r="C20" s="50">
        <v>41544</v>
      </c>
      <c r="D20" s="51" t="s">
        <v>165</v>
      </c>
      <c r="E20" s="50" t="s">
        <v>166</v>
      </c>
      <c r="F20" s="46">
        <v>52</v>
      </c>
      <c r="G20" s="47">
        <v>374.38</v>
      </c>
      <c r="H20" s="52">
        <f t="shared" si="0"/>
        <v>19467.759999999998</v>
      </c>
      <c r="J20" s="10"/>
      <c r="K20" s="10"/>
      <c r="L20" s="10"/>
    </row>
    <row r="21" spans="1:12" s="8" customFormat="1" ht="20.100000000000001" customHeight="1" x14ac:dyDescent="0.25">
      <c r="A21" s="26" t="s">
        <v>173</v>
      </c>
      <c r="B21" s="2" t="s">
        <v>19</v>
      </c>
      <c r="C21" s="50">
        <v>41545</v>
      </c>
      <c r="D21" s="51" t="s">
        <v>167</v>
      </c>
      <c r="E21" s="50" t="s">
        <v>166</v>
      </c>
      <c r="F21" s="46">
        <v>6</v>
      </c>
      <c r="G21" s="47">
        <v>202.44</v>
      </c>
      <c r="H21" s="52">
        <f t="shared" si="0"/>
        <v>1214.6399999999999</v>
      </c>
      <c r="J21" s="10"/>
      <c r="K21" s="10"/>
      <c r="L21" s="10"/>
    </row>
    <row r="22" spans="1:12" s="8" customFormat="1" ht="20.100000000000001" customHeight="1" x14ac:dyDescent="0.25">
      <c r="A22" s="26" t="s">
        <v>174</v>
      </c>
      <c r="B22" s="2" t="s">
        <v>19</v>
      </c>
      <c r="C22" s="50">
        <v>41546</v>
      </c>
      <c r="D22" s="51" t="s">
        <v>168</v>
      </c>
      <c r="E22" s="50" t="s">
        <v>166</v>
      </c>
      <c r="F22" s="46">
        <v>6</v>
      </c>
      <c r="G22" s="47">
        <v>235.78</v>
      </c>
      <c r="H22" s="52">
        <f t="shared" si="0"/>
        <v>1414.68</v>
      </c>
      <c r="J22" s="10"/>
      <c r="K22" s="10"/>
      <c r="L22" s="10"/>
    </row>
    <row r="23" spans="1:12" s="8" customFormat="1" ht="20.100000000000001" customHeight="1" x14ac:dyDescent="0.25">
      <c r="A23" s="26" t="s">
        <v>175</v>
      </c>
      <c r="B23" s="2" t="s">
        <v>19</v>
      </c>
      <c r="C23" s="50">
        <v>41547</v>
      </c>
      <c r="D23" s="51" t="s">
        <v>169</v>
      </c>
      <c r="E23" s="50" t="s">
        <v>166</v>
      </c>
      <c r="F23" s="46">
        <v>6</v>
      </c>
      <c r="G23" s="47">
        <v>197.54</v>
      </c>
      <c r="H23" s="52">
        <f t="shared" si="0"/>
        <v>1185.24</v>
      </c>
      <c r="J23" s="10"/>
      <c r="K23" s="10"/>
      <c r="L23" s="10"/>
    </row>
    <row r="24" spans="1:12" s="8" customFormat="1" ht="20.100000000000001" customHeight="1" x14ac:dyDescent="0.25">
      <c r="A24" s="26" t="s">
        <v>176</v>
      </c>
      <c r="B24" s="2" t="s">
        <v>19</v>
      </c>
      <c r="C24" s="50">
        <v>41555</v>
      </c>
      <c r="D24" s="51" t="s">
        <v>170</v>
      </c>
      <c r="E24" s="50" t="s">
        <v>32</v>
      </c>
      <c r="F24" s="46">
        <v>1</v>
      </c>
      <c r="G24" s="47">
        <v>5899.74</v>
      </c>
      <c r="H24" s="52">
        <f t="shared" si="0"/>
        <v>5899.74</v>
      </c>
      <c r="J24" s="10"/>
      <c r="K24" s="10"/>
      <c r="L24" s="10"/>
    </row>
    <row r="25" spans="1:12" s="4" customFormat="1" ht="24.95" customHeight="1" x14ac:dyDescent="0.25">
      <c r="A25" s="28">
        <v>2</v>
      </c>
      <c r="B25" s="29"/>
      <c r="C25" s="29"/>
      <c r="D25" s="30" t="s">
        <v>35</v>
      </c>
      <c r="E25" s="31"/>
      <c r="F25" s="31" t="s">
        <v>13</v>
      </c>
      <c r="G25" s="32">
        <f>SUM(H26:H33)</f>
        <v>194487.93026575999</v>
      </c>
      <c r="H25" s="33"/>
    </row>
    <row r="26" spans="1:12" ht="20.100000000000001" customHeight="1" x14ac:dyDescent="0.25">
      <c r="A26" s="26" t="s">
        <v>36</v>
      </c>
      <c r="B26" s="1" t="s">
        <v>19</v>
      </c>
      <c r="C26" s="2">
        <v>40230</v>
      </c>
      <c r="D26" s="42" t="s">
        <v>38</v>
      </c>
      <c r="E26" s="1" t="s">
        <v>39</v>
      </c>
      <c r="F26" s="46">
        <v>7936.8</v>
      </c>
      <c r="G26" s="40">
        <v>2.95</v>
      </c>
      <c r="H26" s="27">
        <f t="shared" ref="H26:H31" si="1">F26*G26</f>
        <v>23413.56</v>
      </c>
      <c r="J26" s="9"/>
      <c r="K26" s="10"/>
      <c r="L26" s="10"/>
    </row>
    <row r="27" spans="1:12" ht="20.100000000000001" customHeight="1" x14ac:dyDescent="0.25">
      <c r="A27" s="26" t="s">
        <v>37</v>
      </c>
      <c r="B27" s="1" t="s">
        <v>19</v>
      </c>
      <c r="C27" s="2">
        <v>40231</v>
      </c>
      <c r="D27" s="42" t="s">
        <v>41</v>
      </c>
      <c r="E27" s="1" t="s">
        <v>39</v>
      </c>
      <c r="F27" s="46">
        <v>10784</v>
      </c>
      <c r="G27" s="40">
        <v>4.3600000000000003</v>
      </c>
      <c r="H27" s="27">
        <f t="shared" si="1"/>
        <v>47018.240000000005</v>
      </c>
      <c r="J27" s="11"/>
      <c r="K27" s="10"/>
      <c r="L27" s="10"/>
    </row>
    <row r="28" spans="1:12" s="8" customFormat="1" ht="20.100000000000001" customHeight="1" x14ac:dyDescent="0.25">
      <c r="A28" s="26" t="s">
        <v>40</v>
      </c>
      <c r="B28" s="2" t="s">
        <v>19</v>
      </c>
      <c r="C28" s="2">
        <v>40754</v>
      </c>
      <c r="D28" s="42" t="s">
        <v>92</v>
      </c>
      <c r="E28" s="2" t="s">
        <v>39</v>
      </c>
      <c r="F28" s="46">
        <v>44400</v>
      </c>
      <c r="G28" s="47">
        <v>1.2</v>
      </c>
      <c r="H28" s="27">
        <f t="shared" si="1"/>
        <v>53280</v>
      </c>
      <c r="J28" s="11"/>
      <c r="K28" s="10"/>
      <c r="L28" s="10"/>
    </row>
    <row r="29" spans="1:12" s="8" customFormat="1" ht="20.100000000000001" customHeight="1" x14ac:dyDescent="0.25">
      <c r="A29" s="26" t="s">
        <v>42</v>
      </c>
      <c r="B29" s="2" t="s">
        <v>19</v>
      </c>
      <c r="C29" s="50">
        <v>40228</v>
      </c>
      <c r="D29" s="51" t="s">
        <v>177</v>
      </c>
      <c r="E29" s="50" t="s">
        <v>178</v>
      </c>
      <c r="F29" s="46">
        <v>4520.9198880000004</v>
      </c>
      <c r="G29" s="47">
        <v>4.7699999999999996</v>
      </c>
      <c r="H29" s="52">
        <f t="shared" si="1"/>
        <v>21564.787865760001</v>
      </c>
      <c r="J29" s="11"/>
      <c r="K29" s="10"/>
      <c r="L29" s="10"/>
    </row>
    <row r="30" spans="1:12" s="8" customFormat="1" ht="20.100000000000001" customHeight="1" x14ac:dyDescent="0.25">
      <c r="A30" s="26" t="s">
        <v>43</v>
      </c>
      <c r="B30" s="2" t="s">
        <v>19</v>
      </c>
      <c r="C30" s="2">
        <v>43335</v>
      </c>
      <c r="D30" s="42" t="s">
        <v>137</v>
      </c>
      <c r="E30" s="2" t="s">
        <v>39</v>
      </c>
      <c r="F30" s="46">
        <v>14752.4</v>
      </c>
      <c r="G30" s="47">
        <v>2.61</v>
      </c>
      <c r="H30" s="27">
        <f t="shared" si="1"/>
        <v>38503.763999999996</v>
      </c>
      <c r="J30" s="11"/>
      <c r="K30" s="10"/>
      <c r="L30" s="10"/>
    </row>
    <row r="31" spans="1:12" s="8" customFormat="1" ht="20.100000000000001" customHeight="1" x14ac:dyDescent="0.25">
      <c r="A31" s="26" t="s">
        <v>156</v>
      </c>
      <c r="B31" s="2" t="s">
        <v>19</v>
      </c>
      <c r="C31" s="2">
        <v>40306</v>
      </c>
      <c r="D31" s="42" t="s">
        <v>154</v>
      </c>
      <c r="E31" s="2" t="s">
        <v>39</v>
      </c>
      <c r="F31" s="46">
        <v>300</v>
      </c>
      <c r="G31" s="47">
        <v>26.74</v>
      </c>
      <c r="H31" s="27">
        <f t="shared" si="1"/>
        <v>8021.9999999999991</v>
      </c>
      <c r="J31" s="11"/>
      <c r="K31" s="10"/>
      <c r="L31" s="10"/>
    </row>
    <row r="32" spans="1:12" ht="20.100000000000001" customHeight="1" x14ac:dyDescent="0.25">
      <c r="A32" s="34"/>
      <c r="B32" s="35"/>
      <c r="C32" s="36"/>
      <c r="D32" s="37" t="s">
        <v>44</v>
      </c>
      <c r="E32" s="35"/>
      <c r="F32" s="45"/>
      <c r="G32" s="41"/>
      <c r="H32" s="39"/>
      <c r="J32" s="9"/>
      <c r="K32" s="10"/>
      <c r="L32" s="10"/>
    </row>
    <row r="33" spans="1:12" ht="30" customHeight="1" x14ac:dyDescent="0.25">
      <c r="A33" s="26" t="s">
        <v>45</v>
      </c>
      <c r="B33" s="1" t="s">
        <v>19</v>
      </c>
      <c r="C33" s="2">
        <v>60019</v>
      </c>
      <c r="D33" s="42" t="s">
        <v>186</v>
      </c>
      <c r="E33" s="1" t="s">
        <v>46</v>
      </c>
      <c r="F33" s="46">
        <v>1332</v>
      </c>
      <c r="G33" s="40">
        <f>0.834*0 + 0.922*0.6 + 1.463</f>
        <v>2.0162</v>
      </c>
      <c r="H33" s="27">
        <f>F33*G33</f>
        <v>2685.5783999999999</v>
      </c>
      <c r="J33" s="9"/>
      <c r="K33" s="10"/>
      <c r="L33" s="10"/>
    </row>
    <row r="34" spans="1:12" s="4" customFormat="1" ht="24.95" customHeight="1" x14ac:dyDescent="0.25">
      <c r="A34" s="28">
        <v>3</v>
      </c>
      <c r="B34" s="29"/>
      <c r="C34" s="29"/>
      <c r="D34" s="30" t="s">
        <v>47</v>
      </c>
      <c r="E34" s="31"/>
      <c r="F34" s="31" t="s">
        <v>13</v>
      </c>
      <c r="G34" s="32">
        <f>SUM(H35:H66)</f>
        <v>1236069.3918385</v>
      </c>
      <c r="H34" s="33"/>
    </row>
    <row r="35" spans="1:12" ht="30" customHeight="1" x14ac:dyDescent="0.25">
      <c r="A35" s="26" t="s">
        <v>48</v>
      </c>
      <c r="B35" s="1" t="s">
        <v>19</v>
      </c>
      <c r="C35" s="2">
        <v>40431</v>
      </c>
      <c r="D35" s="42" t="s">
        <v>52</v>
      </c>
      <c r="E35" s="1" t="s">
        <v>25</v>
      </c>
      <c r="F35" s="46">
        <v>214</v>
      </c>
      <c r="G35" s="40">
        <v>291.39</v>
      </c>
      <c r="H35" s="27">
        <f t="shared" ref="H35:H64" si="2">F35*G35</f>
        <v>62357.46</v>
      </c>
      <c r="J35" s="9"/>
      <c r="K35" s="10"/>
      <c r="L35" s="10"/>
    </row>
    <row r="36" spans="1:12" ht="30" customHeight="1" x14ac:dyDescent="0.25">
      <c r="A36" s="26" t="s">
        <v>49</v>
      </c>
      <c r="B36" s="1" t="s">
        <v>19</v>
      </c>
      <c r="C36" s="2">
        <v>40435</v>
      </c>
      <c r="D36" s="42" t="s">
        <v>143</v>
      </c>
      <c r="E36" s="1" t="s">
        <v>25</v>
      </c>
      <c r="F36" s="46">
        <v>42</v>
      </c>
      <c r="G36" s="40">
        <v>557.03</v>
      </c>
      <c r="H36" s="27">
        <f t="shared" si="2"/>
        <v>23395.26</v>
      </c>
      <c r="J36" s="9"/>
      <c r="K36" s="10"/>
      <c r="L36" s="10"/>
    </row>
    <row r="37" spans="1:12" ht="30" customHeight="1" x14ac:dyDescent="0.25">
      <c r="A37" s="26" t="s">
        <v>50</v>
      </c>
      <c r="B37" s="1" t="s">
        <v>19</v>
      </c>
      <c r="C37" s="2">
        <v>40455</v>
      </c>
      <c r="D37" s="42" t="s">
        <v>55</v>
      </c>
      <c r="E37" s="1" t="s">
        <v>25</v>
      </c>
      <c r="F37" s="46">
        <v>112</v>
      </c>
      <c r="G37" s="40">
        <v>520.5</v>
      </c>
      <c r="H37" s="27">
        <f t="shared" si="2"/>
        <v>58296</v>
      </c>
      <c r="J37" s="9"/>
      <c r="K37" s="10"/>
      <c r="L37" s="10"/>
    </row>
    <row r="38" spans="1:12" ht="20.100000000000001" customHeight="1" x14ac:dyDescent="0.25">
      <c r="A38" s="26" t="s">
        <v>51</v>
      </c>
      <c r="B38" s="1" t="s">
        <v>19</v>
      </c>
      <c r="C38" s="2">
        <v>40514</v>
      </c>
      <c r="D38" s="42" t="s">
        <v>57</v>
      </c>
      <c r="E38" s="1" t="s">
        <v>25</v>
      </c>
      <c r="F38" s="46">
        <f>F35</f>
        <v>214</v>
      </c>
      <c r="G38" s="40">
        <v>154.13</v>
      </c>
      <c r="H38" s="27">
        <f t="shared" si="2"/>
        <v>32983.82</v>
      </c>
      <c r="J38" s="9"/>
      <c r="K38" s="10"/>
      <c r="L38" s="10"/>
    </row>
    <row r="39" spans="1:12" ht="20.100000000000001" customHeight="1" x14ac:dyDescent="0.25">
      <c r="A39" s="26" t="s">
        <v>53</v>
      </c>
      <c r="B39" s="1" t="s">
        <v>19</v>
      </c>
      <c r="C39" s="2">
        <v>40515</v>
      </c>
      <c r="D39" s="42" t="s">
        <v>59</v>
      </c>
      <c r="E39" s="2" t="s">
        <v>25</v>
      </c>
      <c r="F39" s="46">
        <f>F36</f>
        <v>42</v>
      </c>
      <c r="G39" s="40">
        <v>234.16</v>
      </c>
      <c r="H39" s="27">
        <f t="shared" si="2"/>
        <v>9834.7199999999993</v>
      </c>
      <c r="J39" s="9"/>
      <c r="K39" s="10"/>
      <c r="L39" s="10"/>
    </row>
    <row r="40" spans="1:12" ht="20.100000000000001" customHeight="1" x14ac:dyDescent="0.25">
      <c r="A40" s="26" t="s">
        <v>54</v>
      </c>
      <c r="B40" s="1" t="s">
        <v>19</v>
      </c>
      <c r="C40" s="2">
        <v>40516</v>
      </c>
      <c r="D40" s="42" t="s">
        <v>61</v>
      </c>
      <c r="E40" s="2" t="s">
        <v>25</v>
      </c>
      <c r="F40" s="46">
        <f>F37</f>
        <v>112</v>
      </c>
      <c r="G40" s="40">
        <v>329.49</v>
      </c>
      <c r="H40" s="27">
        <f t="shared" si="2"/>
        <v>36902.880000000005</v>
      </c>
      <c r="J40" s="9"/>
      <c r="K40" s="10"/>
      <c r="L40" s="10"/>
    </row>
    <row r="41" spans="1:12" ht="20.100000000000001" customHeight="1" x14ac:dyDescent="0.25">
      <c r="A41" s="26" t="s">
        <v>56</v>
      </c>
      <c r="B41" s="1" t="s">
        <v>19</v>
      </c>
      <c r="C41" s="2">
        <v>40530</v>
      </c>
      <c r="D41" s="42" t="s">
        <v>63</v>
      </c>
      <c r="E41" s="2" t="s">
        <v>32</v>
      </c>
      <c r="F41" s="46">
        <v>31</v>
      </c>
      <c r="G41" s="40">
        <v>1173.26</v>
      </c>
      <c r="H41" s="27">
        <f t="shared" si="2"/>
        <v>36371.06</v>
      </c>
      <c r="J41" s="9"/>
      <c r="K41" s="10"/>
      <c r="L41" s="10"/>
    </row>
    <row r="42" spans="1:12" ht="20.100000000000001" customHeight="1" x14ac:dyDescent="0.25">
      <c r="A42" s="26" t="s">
        <v>58</v>
      </c>
      <c r="B42" s="1" t="s">
        <v>19</v>
      </c>
      <c r="C42" s="2">
        <v>40531</v>
      </c>
      <c r="D42" s="42" t="s">
        <v>65</v>
      </c>
      <c r="E42" s="2" t="s">
        <v>32</v>
      </c>
      <c r="F42" s="46">
        <v>5</v>
      </c>
      <c r="G42" s="40">
        <v>1933.84</v>
      </c>
      <c r="H42" s="27">
        <f t="shared" si="2"/>
        <v>9669.1999999999989</v>
      </c>
      <c r="J42" s="9"/>
      <c r="K42" s="10"/>
      <c r="L42" s="10"/>
    </row>
    <row r="43" spans="1:12" ht="20.100000000000001" customHeight="1" x14ac:dyDescent="0.25">
      <c r="A43" s="26" t="s">
        <v>60</v>
      </c>
      <c r="B43" s="1" t="s">
        <v>19</v>
      </c>
      <c r="C43" s="2">
        <v>40532</v>
      </c>
      <c r="D43" s="42" t="s">
        <v>67</v>
      </c>
      <c r="E43" s="2" t="s">
        <v>32</v>
      </c>
      <c r="F43" s="46">
        <v>14</v>
      </c>
      <c r="G43" s="40">
        <v>2953.87</v>
      </c>
      <c r="H43" s="27">
        <f t="shared" si="2"/>
        <v>41354.18</v>
      </c>
      <c r="J43" s="9"/>
      <c r="K43" s="10"/>
      <c r="L43" s="10"/>
    </row>
    <row r="44" spans="1:12" ht="20.100000000000001" customHeight="1" x14ac:dyDescent="0.25">
      <c r="A44" s="26" t="s">
        <v>62</v>
      </c>
      <c r="B44" s="1" t="s">
        <v>19</v>
      </c>
      <c r="C44" s="2">
        <v>40546</v>
      </c>
      <c r="D44" s="42" t="s">
        <v>69</v>
      </c>
      <c r="E44" s="1" t="s">
        <v>32</v>
      </c>
      <c r="F44" s="46">
        <v>27</v>
      </c>
      <c r="G44" s="40">
        <v>3315.44</v>
      </c>
      <c r="H44" s="27">
        <f t="shared" si="2"/>
        <v>89516.88</v>
      </c>
      <c r="J44" s="9"/>
      <c r="K44" s="10"/>
      <c r="L44" s="10"/>
    </row>
    <row r="45" spans="1:12" ht="20.100000000000001" customHeight="1" x14ac:dyDescent="0.25">
      <c r="A45" s="26" t="s">
        <v>64</v>
      </c>
      <c r="B45" s="1" t="s">
        <v>19</v>
      </c>
      <c r="C45" s="2">
        <v>40547</v>
      </c>
      <c r="D45" s="42" t="s">
        <v>144</v>
      </c>
      <c r="E45" s="1" t="s">
        <v>32</v>
      </c>
      <c r="F45" s="46">
        <v>5</v>
      </c>
      <c r="G45" s="40">
        <v>4118.6000000000004</v>
      </c>
      <c r="H45" s="27">
        <f t="shared" si="2"/>
        <v>20593</v>
      </c>
      <c r="J45" s="9"/>
      <c r="K45" s="10"/>
      <c r="L45" s="10"/>
    </row>
    <row r="46" spans="1:12" ht="20.100000000000001" customHeight="1" x14ac:dyDescent="0.25">
      <c r="A46" s="26" t="s">
        <v>66</v>
      </c>
      <c r="B46" s="1" t="s">
        <v>19</v>
      </c>
      <c r="C46" s="2">
        <v>40548</v>
      </c>
      <c r="D46" s="42" t="s">
        <v>145</v>
      </c>
      <c r="E46" s="1" t="s">
        <v>32</v>
      </c>
      <c r="F46" s="46">
        <v>2</v>
      </c>
      <c r="G46" s="40">
        <v>4892.96</v>
      </c>
      <c r="H46" s="27">
        <f t="shared" si="2"/>
        <v>9785.92</v>
      </c>
      <c r="J46" s="9"/>
      <c r="K46" s="10"/>
      <c r="L46" s="10"/>
    </row>
    <row r="47" spans="1:12" ht="20.100000000000001" customHeight="1" x14ac:dyDescent="0.25">
      <c r="A47" s="26" t="s">
        <v>68</v>
      </c>
      <c r="B47" s="1" t="s">
        <v>19</v>
      </c>
      <c r="C47" s="2">
        <v>40659</v>
      </c>
      <c r="D47" s="42" t="s">
        <v>71</v>
      </c>
      <c r="E47" s="1" t="s">
        <v>25</v>
      </c>
      <c r="F47" s="46">
        <v>2699.5</v>
      </c>
      <c r="G47" s="40">
        <v>49.94</v>
      </c>
      <c r="H47" s="27">
        <f t="shared" si="2"/>
        <v>134813.03</v>
      </c>
      <c r="J47" s="9"/>
      <c r="K47" s="10"/>
      <c r="L47" s="10"/>
    </row>
    <row r="48" spans="1:12" ht="30" customHeight="1" x14ac:dyDescent="0.25">
      <c r="A48" s="26" t="s">
        <v>70</v>
      </c>
      <c r="B48" s="1" t="s">
        <v>19</v>
      </c>
      <c r="C48" s="2">
        <v>40670</v>
      </c>
      <c r="D48" s="42" t="s">
        <v>73</v>
      </c>
      <c r="E48" s="2" t="s">
        <v>25</v>
      </c>
      <c r="F48" s="46">
        <v>6172.5</v>
      </c>
      <c r="G48" s="40">
        <v>61.69</v>
      </c>
      <c r="H48" s="27">
        <f t="shared" si="2"/>
        <v>380781.52499999997</v>
      </c>
      <c r="J48" s="9"/>
      <c r="K48" s="10"/>
      <c r="L48" s="10"/>
    </row>
    <row r="49" spans="1:12" ht="20.100000000000001" customHeight="1" x14ac:dyDescent="0.25">
      <c r="A49" s="26" t="s">
        <v>72</v>
      </c>
      <c r="B49" s="1" t="s">
        <v>19</v>
      </c>
      <c r="C49" s="2">
        <v>40683</v>
      </c>
      <c r="D49" s="42" t="s">
        <v>75</v>
      </c>
      <c r="E49" s="1" t="s">
        <v>25</v>
      </c>
      <c r="F49" s="46">
        <v>10</v>
      </c>
      <c r="G49" s="40">
        <v>376.38</v>
      </c>
      <c r="H49" s="27">
        <f t="shared" si="2"/>
        <v>3763.8</v>
      </c>
      <c r="J49" s="9"/>
      <c r="K49" s="10"/>
      <c r="L49" s="10"/>
    </row>
    <row r="50" spans="1:12" ht="30" customHeight="1" x14ac:dyDescent="0.25">
      <c r="A50" s="26" t="s">
        <v>74</v>
      </c>
      <c r="B50" s="1" t="s">
        <v>19</v>
      </c>
      <c r="C50" s="2">
        <v>40685</v>
      </c>
      <c r="D50" s="42" t="s">
        <v>146</v>
      </c>
      <c r="E50" s="1" t="s">
        <v>32</v>
      </c>
      <c r="F50" s="46">
        <v>1</v>
      </c>
      <c r="G50" s="40">
        <v>671.52</v>
      </c>
      <c r="H50" s="27">
        <f t="shared" si="2"/>
        <v>671.52</v>
      </c>
      <c r="J50" s="9"/>
      <c r="K50" s="10"/>
      <c r="L50" s="10"/>
    </row>
    <row r="51" spans="1:12" ht="30" customHeight="1" x14ac:dyDescent="0.25">
      <c r="A51" s="26" t="s">
        <v>76</v>
      </c>
      <c r="B51" s="1" t="s">
        <v>19</v>
      </c>
      <c r="C51" s="2">
        <v>40733</v>
      </c>
      <c r="D51" s="42" t="s">
        <v>147</v>
      </c>
      <c r="E51" s="2" t="s">
        <v>32</v>
      </c>
      <c r="F51" s="46">
        <v>2</v>
      </c>
      <c r="G51" s="40">
        <v>1532.35</v>
      </c>
      <c r="H51" s="27">
        <f t="shared" si="2"/>
        <v>3064.7</v>
      </c>
      <c r="J51" s="9"/>
      <c r="K51" s="10"/>
      <c r="L51" s="10"/>
    </row>
    <row r="52" spans="1:12" s="8" customFormat="1" ht="20.100000000000001" customHeight="1" x14ac:dyDescent="0.25">
      <c r="A52" s="26" t="s">
        <v>77</v>
      </c>
      <c r="B52" s="2" t="s">
        <v>19</v>
      </c>
      <c r="C52" s="2">
        <v>40680</v>
      </c>
      <c r="D52" s="42" t="s">
        <v>148</v>
      </c>
      <c r="E52" s="2" t="s">
        <v>25</v>
      </c>
      <c r="F52" s="46">
        <v>270</v>
      </c>
      <c r="G52" s="40">
        <v>357.71</v>
      </c>
      <c r="H52" s="27">
        <f t="shared" si="2"/>
        <v>96581.7</v>
      </c>
      <c r="J52" s="10"/>
      <c r="K52" s="10"/>
      <c r="L52" s="10"/>
    </row>
    <row r="53" spans="1:12" s="8" customFormat="1" ht="20.100000000000001" customHeight="1" x14ac:dyDescent="0.25">
      <c r="A53" s="26" t="s">
        <v>79</v>
      </c>
      <c r="B53" s="2" t="s">
        <v>19</v>
      </c>
      <c r="C53" s="2">
        <v>40682</v>
      </c>
      <c r="D53" s="42" t="s">
        <v>149</v>
      </c>
      <c r="E53" s="2" t="s">
        <v>32</v>
      </c>
      <c r="F53" s="46">
        <v>22</v>
      </c>
      <c r="G53" s="40">
        <v>624.85</v>
      </c>
      <c r="H53" s="27">
        <f t="shared" si="2"/>
        <v>13746.7</v>
      </c>
      <c r="J53" s="10"/>
      <c r="K53" s="10"/>
      <c r="L53" s="10"/>
    </row>
    <row r="54" spans="1:12" s="8" customFormat="1" ht="20.100000000000001" customHeight="1" x14ac:dyDescent="0.25">
      <c r="A54" s="26" t="s">
        <v>81</v>
      </c>
      <c r="B54" s="2" t="s">
        <v>19</v>
      </c>
      <c r="C54" s="2">
        <v>40676</v>
      </c>
      <c r="D54" s="42" t="s">
        <v>150</v>
      </c>
      <c r="E54" s="2" t="s">
        <v>25</v>
      </c>
      <c r="F54" s="46">
        <v>10</v>
      </c>
      <c r="G54" s="40">
        <v>296.76</v>
      </c>
      <c r="H54" s="27">
        <f t="shared" si="2"/>
        <v>2967.6</v>
      </c>
      <c r="J54" s="10"/>
      <c r="K54" s="10"/>
      <c r="L54" s="10"/>
    </row>
    <row r="55" spans="1:12" s="8" customFormat="1" ht="20.100000000000001" customHeight="1" x14ac:dyDescent="0.25">
      <c r="A55" s="26" t="s">
        <v>82</v>
      </c>
      <c r="B55" s="2" t="s">
        <v>19</v>
      </c>
      <c r="C55" s="2">
        <v>40677</v>
      </c>
      <c r="D55" s="42" t="s">
        <v>151</v>
      </c>
      <c r="E55" s="2" t="s">
        <v>32</v>
      </c>
      <c r="F55" s="46">
        <v>1</v>
      </c>
      <c r="G55" s="40">
        <v>628.14</v>
      </c>
      <c r="H55" s="27">
        <f t="shared" si="2"/>
        <v>628.14</v>
      </c>
      <c r="J55" s="10"/>
      <c r="K55" s="10"/>
      <c r="L55" s="10"/>
    </row>
    <row r="56" spans="1:12" s="8" customFormat="1" ht="20.100000000000001" customHeight="1" x14ac:dyDescent="0.25">
      <c r="A56" s="26" t="s">
        <v>84</v>
      </c>
      <c r="B56" s="2" t="s">
        <v>19</v>
      </c>
      <c r="C56" s="2">
        <v>40673</v>
      </c>
      <c r="D56" s="42" t="s">
        <v>78</v>
      </c>
      <c r="E56" s="2" t="s">
        <v>32</v>
      </c>
      <c r="F56" s="46">
        <v>54</v>
      </c>
      <c r="G56" s="40">
        <v>70.849999999999994</v>
      </c>
      <c r="H56" s="27">
        <f t="shared" si="2"/>
        <v>3825.8999999999996</v>
      </c>
      <c r="J56" s="10"/>
      <c r="K56" s="10"/>
      <c r="L56" s="10"/>
    </row>
    <row r="57" spans="1:12" s="8" customFormat="1" ht="20.100000000000001" customHeight="1" x14ac:dyDescent="0.25">
      <c r="A57" s="26" t="s">
        <v>86</v>
      </c>
      <c r="B57" s="2" t="s">
        <v>19</v>
      </c>
      <c r="C57" s="2">
        <v>40674</v>
      </c>
      <c r="D57" s="42" t="s">
        <v>80</v>
      </c>
      <c r="E57" s="2" t="s">
        <v>32</v>
      </c>
      <c r="F57" s="46">
        <v>26</v>
      </c>
      <c r="G57" s="40">
        <v>76.040000000000006</v>
      </c>
      <c r="H57" s="27">
        <f t="shared" si="2"/>
        <v>1977.0400000000002</v>
      </c>
      <c r="J57" s="10"/>
      <c r="K57" s="10"/>
      <c r="L57" s="10"/>
    </row>
    <row r="58" spans="1:12" s="8" customFormat="1" ht="20.100000000000001" customHeight="1" x14ac:dyDescent="0.25">
      <c r="A58" s="26" t="s">
        <v>87</v>
      </c>
      <c r="B58" s="2" t="s">
        <v>19</v>
      </c>
      <c r="C58" s="2">
        <v>40693</v>
      </c>
      <c r="D58" s="42" t="s">
        <v>152</v>
      </c>
      <c r="E58" s="2" t="s">
        <v>25</v>
      </c>
      <c r="F58" s="46">
        <v>1545.5</v>
      </c>
      <c r="G58" s="40">
        <v>35.35</v>
      </c>
      <c r="H58" s="27">
        <f t="shared" si="2"/>
        <v>54633.425000000003</v>
      </c>
      <c r="J58" s="10"/>
      <c r="K58" s="10"/>
      <c r="L58" s="10"/>
    </row>
    <row r="59" spans="1:12" s="8" customFormat="1" ht="20.100000000000001" customHeight="1" x14ac:dyDescent="0.25">
      <c r="A59" s="26" t="s">
        <v>89</v>
      </c>
      <c r="B59" s="2" t="s">
        <v>19</v>
      </c>
      <c r="C59" s="2">
        <v>40656</v>
      </c>
      <c r="D59" s="42" t="s">
        <v>83</v>
      </c>
      <c r="E59" s="2" t="s">
        <v>32</v>
      </c>
      <c r="F59" s="46">
        <v>4</v>
      </c>
      <c r="G59" s="40">
        <v>246.84</v>
      </c>
      <c r="H59" s="27">
        <f t="shared" si="2"/>
        <v>987.36</v>
      </c>
      <c r="J59" s="10"/>
      <c r="K59" s="10"/>
      <c r="L59" s="10"/>
    </row>
    <row r="60" spans="1:12" s="8" customFormat="1" ht="30" customHeight="1" x14ac:dyDescent="0.25">
      <c r="A60" s="26" t="s">
        <v>157</v>
      </c>
      <c r="B60" s="2" t="s">
        <v>19</v>
      </c>
      <c r="C60" s="2">
        <v>40718</v>
      </c>
      <c r="D60" s="42" t="s">
        <v>138</v>
      </c>
      <c r="E60" s="2" t="s">
        <v>39</v>
      </c>
      <c r="F60" s="46">
        <v>72.5</v>
      </c>
      <c r="G60" s="40">
        <v>105.72</v>
      </c>
      <c r="H60" s="27">
        <f t="shared" si="2"/>
        <v>7664.7</v>
      </c>
      <c r="J60" s="10"/>
      <c r="K60" s="10"/>
      <c r="L60" s="10"/>
    </row>
    <row r="61" spans="1:12" s="8" customFormat="1" ht="45" customHeight="1" x14ac:dyDescent="0.25">
      <c r="A61" s="26" t="s">
        <v>158</v>
      </c>
      <c r="B61" s="2" t="s">
        <v>19</v>
      </c>
      <c r="C61" s="2">
        <v>40712</v>
      </c>
      <c r="D61" s="42" t="s">
        <v>85</v>
      </c>
      <c r="E61" s="2" t="s">
        <v>25</v>
      </c>
      <c r="F61" s="46">
        <v>250</v>
      </c>
      <c r="G61" s="40">
        <v>95.29</v>
      </c>
      <c r="H61" s="27">
        <f t="shared" si="2"/>
        <v>23822.5</v>
      </c>
      <c r="J61" s="10"/>
      <c r="K61" s="10"/>
      <c r="L61" s="10"/>
    </row>
    <row r="62" spans="1:12" s="8" customFormat="1" ht="45" customHeight="1" x14ac:dyDescent="0.25">
      <c r="A62" s="26" t="s">
        <v>159</v>
      </c>
      <c r="B62" s="2" t="s">
        <v>19</v>
      </c>
      <c r="C62" s="2">
        <v>40713</v>
      </c>
      <c r="D62" s="42" t="s">
        <v>184</v>
      </c>
      <c r="E62" s="2" t="s">
        <v>25</v>
      </c>
      <c r="F62" s="46">
        <v>200</v>
      </c>
      <c r="G62" s="40">
        <v>120.47</v>
      </c>
      <c r="H62" s="27">
        <f t="shared" si="2"/>
        <v>24094</v>
      </c>
      <c r="J62" s="10"/>
      <c r="K62" s="10"/>
      <c r="L62" s="10"/>
    </row>
    <row r="63" spans="1:12" s="8" customFormat="1" ht="30" customHeight="1" x14ac:dyDescent="0.25">
      <c r="A63" s="26" t="s">
        <v>160</v>
      </c>
      <c r="B63" s="2" t="s">
        <v>19</v>
      </c>
      <c r="C63" s="2">
        <v>40706</v>
      </c>
      <c r="D63" s="42" t="s">
        <v>153</v>
      </c>
      <c r="E63" s="2" t="s">
        <v>25</v>
      </c>
      <c r="F63" s="46">
        <v>146</v>
      </c>
      <c r="G63" s="40">
        <v>306.52</v>
      </c>
      <c r="H63" s="27">
        <f t="shared" si="2"/>
        <v>44751.92</v>
      </c>
      <c r="J63" s="10"/>
      <c r="K63" s="10"/>
      <c r="L63" s="10"/>
    </row>
    <row r="64" spans="1:12" s="8" customFormat="1" ht="20.100000000000001" customHeight="1" x14ac:dyDescent="0.25">
      <c r="A64" s="26" t="s">
        <v>161</v>
      </c>
      <c r="B64" s="2" t="s">
        <v>19</v>
      </c>
      <c r="C64" s="2">
        <v>40747</v>
      </c>
      <c r="D64" s="42" t="s">
        <v>88</v>
      </c>
      <c r="E64" s="2" t="s">
        <v>25</v>
      </c>
      <c r="F64" s="46">
        <v>24</v>
      </c>
      <c r="G64" s="40">
        <v>128.51</v>
      </c>
      <c r="H64" s="27">
        <f t="shared" si="2"/>
        <v>3084.24</v>
      </c>
      <c r="J64" s="10"/>
      <c r="K64" s="10"/>
      <c r="L64" s="10"/>
    </row>
    <row r="65" spans="1:12" ht="20.100000000000001" customHeight="1" x14ac:dyDescent="0.25">
      <c r="A65" s="34"/>
      <c r="B65" s="35"/>
      <c r="C65" s="36"/>
      <c r="D65" s="37" t="s">
        <v>44</v>
      </c>
      <c r="E65" s="35"/>
      <c r="F65" s="10"/>
      <c r="G65" s="38"/>
      <c r="H65" s="39"/>
      <c r="J65" s="9"/>
      <c r="K65" s="10"/>
      <c r="L65" s="10"/>
    </row>
    <row r="66" spans="1:12" ht="30" customHeight="1" x14ac:dyDescent="0.25">
      <c r="A66" s="26" t="s">
        <v>162</v>
      </c>
      <c r="B66" s="1" t="s">
        <v>19</v>
      </c>
      <c r="C66" s="2">
        <v>60002</v>
      </c>
      <c r="D66" s="42" t="s">
        <v>187</v>
      </c>
      <c r="E66" s="1" t="s">
        <v>46</v>
      </c>
      <c r="F66" s="46">
        <v>165.84749999999997</v>
      </c>
      <c r="G66" s="40">
        <f>0.646*22.1 + 0.673*3 + 2.693</f>
        <v>18.988600000000002</v>
      </c>
      <c r="H66" s="27">
        <f>F66*G66</f>
        <v>3149.2118384999999</v>
      </c>
      <c r="J66" s="9"/>
      <c r="K66" s="10"/>
      <c r="L66" s="10"/>
    </row>
    <row r="67" spans="1:12" s="4" customFormat="1" ht="24.95" customHeight="1" x14ac:dyDescent="0.25">
      <c r="A67" s="28">
        <v>4</v>
      </c>
      <c r="B67" s="29"/>
      <c r="C67" s="29"/>
      <c r="D67" s="30" t="s">
        <v>90</v>
      </c>
      <c r="E67" s="31"/>
      <c r="F67" s="31" t="s">
        <v>13</v>
      </c>
      <c r="G67" s="32">
        <f>SUM(H68:H74)</f>
        <v>2229322.6957055996</v>
      </c>
      <c r="H67" s="33"/>
    </row>
    <row r="68" spans="1:12" ht="20.100000000000001" customHeight="1" x14ac:dyDescent="0.25">
      <c r="A68" s="26" t="s">
        <v>91</v>
      </c>
      <c r="B68" s="1" t="s">
        <v>19</v>
      </c>
      <c r="C68" s="2">
        <v>40783</v>
      </c>
      <c r="D68" s="42" t="s">
        <v>95</v>
      </c>
      <c r="E68" s="2" t="s">
        <v>39</v>
      </c>
      <c r="F68" s="46">
        <v>7459.2</v>
      </c>
      <c r="G68" s="40">
        <v>78.05</v>
      </c>
      <c r="H68" s="27">
        <f t="shared" ref="H68:H71" si="3">F68*G68</f>
        <v>582190.55999999994</v>
      </c>
      <c r="J68" s="9"/>
      <c r="K68" s="10"/>
      <c r="L68" s="10"/>
    </row>
    <row r="69" spans="1:12" ht="30" customHeight="1" x14ac:dyDescent="0.25">
      <c r="A69" s="26" t="s">
        <v>93</v>
      </c>
      <c r="B69" s="1" t="s">
        <v>19</v>
      </c>
      <c r="C69" s="2">
        <v>40817</v>
      </c>
      <c r="D69" s="42" t="s">
        <v>97</v>
      </c>
      <c r="E69" s="1" t="s">
        <v>17</v>
      </c>
      <c r="F69" s="46">
        <v>36408</v>
      </c>
      <c r="G69" s="40">
        <v>8.7100000000000009</v>
      </c>
      <c r="H69" s="27">
        <f t="shared" si="3"/>
        <v>317113.68000000005</v>
      </c>
      <c r="J69" s="9"/>
      <c r="K69" s="10"/>
      <c r="L69" s="10"/>
    </row>
    <row r="70" spans="1:12" ht="30" customHeight="1" x14ac:dyDescent="0.25">
      <c r="A70" s="26" t="s">
        <v>94</v>
      </c>
      <c r="B70" s="1" t="s">
        <v>19</v>
      </c>
      <c r="C70" s="2">
        <v>40819</v>
      </c>
      <c r="D70" s="42" t="s">
        <v>98</v>
      </c>
      <c r="E70" s="2" t="s">
        <v>17</v>
      </c>
      <c r="F70" s="46">
        <v>35520</v>
      </c>
      <c r="G70" s="40">
        <v>2.21</v>
      </c>
      <c r="H70" s="27">
        <f t="shared" si="3"/>
        <v>78499.199999999997</v>
      </c>
      <c r="J70" s="9"/>
      <c r="K70" s="10"/>
      <c r="L70" s="10"/>
    </row>
    <row r="71" spans="1:12" ht="30" customHeight="1" x14ac:dyDescent="0.25">
      <c r="A71" s="26" t="s">
        <v>96</v>
      </c>
      <c r="B71" s="1" t="s">
        <v>19</v>
      </c>
      <c r="C71" s="2">
        <v>40844</v>
      </c>
      <c r="D71" s="42" t="s">
        <v>99</v>
      </c>
      <c r="E71" s="1" t="s">
        <v>46</v>
      </c>
      <c r="F71" s="46">
        <v>2983.68</v>
      </c>
      <c r="G71" s="40">
        <v>351.46</v>
      </c>
      <c r="H71" s="27">
        <f t="shared" si="3"/>
        <v>1048644.1727999998</v>
      </c>
      <c r="J71" s="9"/>
      <c r="K71" s="10"/>
      <c r="L71" s="10"/>
    </row>
    <row r="72" spans="1:12" ht="20.100000000000001" customHeight="1" x14ac:dyDescent="0.25">
      <c r="A72" s="34"/>
      <c r="B72" s="35"/>
      <c r="C72" s="36"/>
      <c r="D72" s="37" t="s">
        <v>44</v>
      </c>
      <c r="E72" s="35"/>
      <c r="F72" s="10"/>
      <c r="G72" s="38"/>
      <c r="H72" s="39"/>
      <c r="J72" s="9"/>
      <c r="K72" s="10"/>
      <c r="L72" s="10"/>
    </row>
    <row r="73" spans="1:12" ht="50.1" customHeight="1" x14ac:dyDescent="0.25">
      <c r="A73" s="26" t="s">
        <v>180</v>
      </c>
      <c r="B73" s="1" t="s">
        <v>19</v>
      </c>
      <c r="C73" s="2">
        <v>60019</v>
      </c>
      <c r="D73" s="42" t="s">
        <v>188</v>
      </c>
      <c r="E73" s="1" t="s">
        <v>46</v>
      </c>
      <c r="F73" s="46">
        <v>1641.0240000000003</v>
      </c>
      <c r="G73" s="91">
        <f>0.834*22.1 + 0.922*0 + 1.463</f>
        <v>19.894400000000001</v>
      </c>
      <c r="H73" s="54">
        <f>F73*G73</f>
        <v>32647.187865600008</v>
      </c>
      <c r="J73" s="9"/>
      <c r="K73" s="10"/>
      <c r="L73" s="10"/>
    </row>
    <row r="74" spans="1:12" ht="20.100000000000001" customHeight="1" x14ac:dyDescent="0.25">
      <c r="A74" s="26" t="s">
        <v>181</v>
      </c>
      <c r="B74" s="1" t="s">
        <v>19</v>
      </c>
      <c r="C74" s="2">
        <v>60006</v>
      </c>
      <c r="D74" s="42" t="s">
        <v>189</v>
      </c>
      <c r="E74" s="1" t="s">
        <v>46</v>
      </c>
      <c r="F74" s="46">
        <v>2983.68</v>
      </c>
      <c r="G74" s="91">
        <f>0.972*51 + 1.009*0 +7.481</f>
        <v>57.052999999999997</v>
      </c>
      <c r="H74" s="54">
        <f>F74*G74</f>
        <v>170227.89503999997</v>
      </c>
      <c r="J74" s="9"/>
      <c r="K74" s="10"/>
      <c r="L74" s="10"/>
    </row>
    <row r="75" spans="1:12" s="4" customFormat="1" ht="24.95" customHeight="1" x14ac:dyDescent="0.25">
      <c r="A75" s="28">
        <v>5</v>
      </c>
      <c r="B75" s="29"/>
      <c r="C75" s="29"/>
      <c r="D75" s="30" t="s">
        <v>100</v>
      </c>
      <c r="E75" s="31"/>
      <c r="F75" s="31" t="s">
        <v>13</v>
      </c>
      <c r="G75" s="32">
        <f>SUM(H76:H81)</f>
        <v>343021.3</v>
      </c>
      <c r="H75" s="33"/>
    </row>
    <row r="76" spans="1:12" ht="30" customHeight="1" x14ac:dyDescent="0.25">
      <c r="A76" s="26" t="s">
        <v>101</v>
      </c>
      <c r="B76" s="1" t="s">
        <v>19</v>
      </c>
      <c r="C76" s="2">
        <v>41365</v>
      </c>
      <c r="D76" s="42" t="s">
        <v>185</v>
      </c>
      <c r="E76" s="1" t="s">
        <v>25</v>
      </c>
      <c r="F76" s="46">
        <v>2110</v>
      </c>
      <c r="G76" s="40">
        <v>19.37</v>
      </c>
      <c r="H76" s="54">
        <f t="shared" ref="H76:H81" si="4">F76*G76</f>
        <v>40870.700000000004</v>
      </c>
      <c r="J76" s="9"/>
      <c r="K76" s="10"/>
      <c r="L76" s="10"/>
    </row>
    <row r="77" spans="1:12" ht="20.100000000000001" customHeight="1" x14ac:dyDescent="0.25">
      <c r="A77" s="26" t="s">
        <v>102</v>
      </c>
      <c r="B77" s="1" t="s">
        <v>19</v>
      </c>
      <c r="C77" s="2">
        <v>41109</v>
      </c>
      <c r="D77" s="42" t="s">
        <v>103</v>
      </c>
      <c r="E77" s="1" t="s">
        <v>25</v>
      </c>
      <c r="F77" s="46">
        <v>2110</v>
      </c>
      <c r="G77" s="40">
        <v>2.76</v>
      </c>
      <c r="H77" s="27">
        <f t="shared" si="4"/>
        <v>5823.5999999999995</v>
      </c>
      <c r="J77" s="9"/>
      <c r="K77" s="10"/>
      <c r="L77" s="10"/>
    </row>
    <row r="78" spans="1:12" ht="20.100000000000001" customHeight="1" x14ac:dyDescent="0.25">
      <c r="A78" s="26" t="s">
        <v>104</v>
      </c>
      <c r="B78" s="1" t="s">
        <v>19</v>
      </c>
      <c r="C78" s="2">
        <v>42940</v>
      </c>
      <c r="D78" s="42" t="s">
        <v>108</v>
      </c>
      <c r="E78" s="1" t="s">
        <v>39</v>
      </c>
      <c r="F78" s="46">
        <v>400</v>
      </c>
      <c r="G78" s="40">
        <v>224.27</v>
      </c>
      <c r="H78" s="27">
        <f t="shared" si="4"/>
        <v>89708</v>
      </c>
      <c r="J78" s="9"/>
      <c r="K78" s="10"/>
      <c r="L78" s="10"/>
    </row>
    <row r="79" spans="1:12" ht="30" customHeight="1" x14ac:dyDescent="0.25">
      <c r="A79" s="26" t="s">
        <v>105</v>
      </c>
      <c r="B79" s="2" t="s">
        <v>19</v>
      </c>
      <c r="C79" s="2">
        <v>41047</v>
      </c>
      <c r="D79" s="42" t="s">
        <v>163</v>
      </c>
      <c r="E79" s="1" t="s">
        <v>39</v>
      </c>
      <c r="F79" s="46">
        <v>200</v>
      </c>
      <c r="G79" s="40">
        <v>629.24</v>
      </c>
      <c r="H79" s="27">
        <f t="shared" si="4"/>
        <v>125848</v>
      </c>
      <c r="J79" s="9"/>
      <c r="K79" s="10"/>
      <c r="L79" s="10"/>
    </row>
    <row r="80" spans="1:12" ht="20.100000000000001" customHeight="1" x14ac:dyDescent="0.25">
      <c r="A80" s="26" t="s">
        <v>106</v>
      </c>
      <c r="B80" s="2" t="s">
        <v>19</v>
      </c>
      <c r="C80" s="2">
        <v>40218</v>
      </c>
      <c r="D80" s="42" t="s">
        <v>109</v>
      </c>
      <c r="E80" s="1" t="s">
        <v>39</v>
      </c>
      <c r="F80" s="46">
        <v>1300</v>
      </c>
      <c r="G80" s="40">
        <v>53.26</v>
      </c>
      <c r="H80" s="27">
        <f t="shared" si="4"/>
        <v>69238</v>
      </c>
      <c r="J80" s="9"/>
      <c r="K80" s="10"/>
      <c r="L80" s="10"/>
    </row>
    <row r="81" spans="1:12" ht="20.100000000000001" customHeight="1" x14ac:dyDescent="0.25">
      <c r="A81" s="26" t="s">
        <v>107</v>
      </c>
      <c r="B81" s="1" t="s">
        <v>19</v>
      </c>
      <c r="C81" s="2">
        <v>40226</v>
      </c>
      <c r="D81" s="42" t="s">
        <v>110</v>
      </c>
      <c r="E81" s="1" t="s">
        <v>39</v>
      </c>
      <c r="F81" s="46">
        <f>F78+F79+F80</f>
        <v>1900</v>
      </c>
      <c r="G81" s="40">
        <v>6.07</v>
      </c>
      <c r="H81" s="27">
        <f t="shared" si="4"/>
        <v>11533</v>
      </c>
      <c r="J81" s="9"/>
      <c r="K81" s="10"/>
      <c r="L81" s="10"/>
    </row>
    <row r="82" spans="1:12" ht="24.95" customHeight="1" x14ac:dyDescent="0.25">
      <c r="A82" s="28">
        <v>6</v>
      </c>
      <c r="B82" s="29"/>
      <c r="C82" s="29"/>
      <c r="D82" s="30" t="s">
        <v>112</v>
      </c>
      <c r="E82" s="31"/>
      <c r="F82" s="31" t="s">
        <v>13</v>
      </c>
      <c r="G82" s="32">
        <f>SUM(H83:H84)</f>
        <v>209912.65307409296</v>
      </c>
      <c r="H82" s="33"/>
      <c r="J82" s="11"/>
      <c r="K82" s="10"/>
      <c r="L82" s="10"/>
    </row>
    <row r="83" spans="1:12" ht="20.100000000000001" customHeight="1" x14ac:dyDescent="0.25">
      <c r="A83" s="26" t="s">
        <v>111</v>
      </c>
      <c r="B83" s="1" t="s">
        <v>19</v>
      </c>
      <c r="C83" s="2">
        <v>100390</v>
      </c>
      <c r="D83" s="23" t="s">
        <v>113</v>
      </c>
      <c r="E83" s="1" t="s">
        <v>114</v>
      </c>
      <c r="F83" s="43">
        <v>5</v>
      </c>
      <c r="G83" s="40">
        <f>H83/F83</f>
        <v>40997.382614818591</v>
      </c>
      <c r="H83" s="27">
        <f>H88</f>
        <v>204986.91307409297</v>
      </c>
      <c r="J83" s="9"/>
      <c r="K83" s="10"/>
      <c r="L83" s="10"/>
    </row>
    <row r="84" spans="1:12" s="8" customFormat="1" ht="20.100000000000001" customHeight="1" x14ac:dyDescent="0.25">
      <c r="A84" s="26" t="s">
        <v>164</v>
      </c>
      <c r="B84" s="2" t="s">
        <v>19</v>
      </c>
      <c r="C84" s="2">
        <v>42044</v>
      </c>
      <c r="D84" s="42" t="s">
        <v>155</v>
      </c>
      <c r="E84" s="2" t="s">
        <v>32</v>
      </c>
      <c r="F84" s="43">
        <v>1</v>
      </c>
      <c r="G84" s="40">
        <v>4925.74</v>
      </c>
      <c r="H84" s="27">
        <f>G84*F84</f>
        <v>4925.74</v>
      </c>
      <c r="J84" s="10"/>
      <c r="K84" s="10"/>
      <c r="L84" s="10"/>
    </row>
    <row r="85" spans="1:12" ht="24.95" customHeight="1" thickBot="1" x14ac:dyDescent="0.3">
      <c r="A85" s="61" t="s">
        <v>115</v>
      </c>
      <c r="B85" s="62"/>
      <c r="C85" s="62"/>
      <c r="D85" s="62"/>
      <c r="E85" s="62"/>
      <c r="F85" s="62"/>
      <c r="G85" s="63"/>
      <c r="H85" s="92">
        <f>SUM(H11:H84)</f>
        <v>4309650.9145559538</v>
      </c>
      <c r="J85" s="9"/>
    </row>
    <row r="86" spans="1:12" x14ac:dyDescent="0.25">
      <c r="J86" s="8"/>
    </row>
    <row r="87" spans="1:12" x14ac:dyDescent="0.25">
      <c r="G87" s="44" t="s">
        <v>179</v>
      </c>
      <c r="H87" s="44">
        <f>G75+G67+G34+G25+G10</f>
        <v>4099738.2614818593</v>
      </c>
    </row>
    <row r="88" spans="1:12" x14ac:dyDescent="0.25">
      <c r="G88" s="53">
        <v>0.05</v>
      </c>
      <c r="H88" s="44">
        <f>H87*G88</f>
        <v>204986.91307409297</v>
      </c>
    </row>
  </sheetData>
  <mergeCells count="9">
    <mergeCell ref="A8:D8"/>
    <mergeCell ref="E8:H8"/>
    <mergeCell ref="A85:G85"/>
    <mergeCell ref="A2:H2"/>
    <mergeCell ref="A3:H3"/>
    <mergeCell ref="A4:H4"/>
    <mergeCell ref="A6:D6"/>
    <mergeCell ref="A7:D7"/>
    <mergeCell ref="E6:H7"/>
  </mergeCells>
  <phoneticPr fontId="11" type="noConversion"/>
  <printOptions horizontalCentered="1" verticalCentered="1"/>
  <pageMargins left="0.19685039370078741" right="0.19685039370078741" top="0.39370078740157483" bottom="0.39370078740157483" header="0" footer="0"/>
  <pageSetup paperSize="9" scale="78" fitToWidth="0" fitToHeight="0" orientation="landscape" r:id="rId1"/>
  <rowBreaks count="3" manualBreakCount="3">
    <brk id="24" max="7" man="1"/>
    <brk id="46" max="7" man="1"/>
    <brk id="66" max="7" man="1"/>
  </rowBreaks>
  <drawing r:id="rId2"/>
  <extLst>
    <ext uri="smNativeData">
      <pm:sheetPrefs xmlns:pm="smNativeData" day="1620064914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Q16"/>
  <sheetViews>
    <sheetView tabSelected="1" zoomScaleNormal="100" workbookViewId="0">
      <selection activeCell="M30" sqref="M30"/>
    </sheetView>
  </sheetViews>
  <sheetFormatPr defaultRowHeight="15" x14ac:dyDescent="0.25"/>
  <cols>
    <col min="1" max="1" width="6.7109375" customWidth="1"/>
    <col min="2" max="2" width="32.7109375" customWidth="1"/>
    <col min="3" max="3" width="15.7109375" customWidth="1"/>
    <col min="4" max="4" width="8.7109375" customWidth="1"/>
    <col min="5" max="12" width="14.7109375" customWidth="1"/>
    <col min="13" max="16" width="14.7109375" style="8" customWidth="1"/>
    <col min="17" max="17" width="15.7109375" customWidth="1"/>
    <col min="18" max="18" width="9.140625" customWidth="1"/>
  </cols>
  <sheetData>
    <row r="1" spans="1:17" ht="15.75" thickBot="1" x14ac:dyDescent="0.3"/>
    <row r="2" spans="1:17" ht="30" customHeight="1" x14ac:dyDescent="0.25">
      <c r="A2" s="100" t="s">
        <v>0</v>
      </c>
      <c r="B2" s="80"/>
      <c r="C2" s="80"/>
      <c r="D2" s="80"/>
      <c r="E2" s="80"/>
      <c r="F2" s="80"/>
      <c r="G2" s="80"/>
      <c r="H2" s="80"/>
      <c r="I2" s="80"/>
      <c r="J2" s="80"/>
      <c r="K2" s="80"/>
      <c r="L2" s="80"/>
      <c r="M2" s="80"/>
      <c r="N2" s="80"/>
      <c r="O2" s="80"/>
      <c r="P2" s="80"/>
      <c r="Q2" s="101"/>
    </row>
    <row r="3" spans="1:17" ht="20.100000000000001" customHeight="1" x14ac:dyDescent="0.25">
      <c r="A3" s="81" t="s">
        <v>1</v>
      </c>
      <c r="B3" s="82"/>
      <c r="C3" s="82"/>
      <c r="D3" s="82"/>
      <c r="E3" s="82"/>
      <c r="F3" s="82"/>
      <c r="G3" s="82"/>
      <c r="H3" s="82"/>
      <c r="I3" s="82"/>
      <c r="J3" s="82"/>
      <c r="K3" s="82"/>
      <c r="L3" s="82"/>
      <c r="M3" s="82"/>
      <c r="N3" s="82"/>
      <c r="O3" s="82"/>
      <c r="P3" s="82"/>
      <c r="Q3" s="102"/>
    </row>
    <row r="4" spans="1:17" ht="20.100000000000001" customHeight="1" x14ac:dyDescent="0.25">
      <c r="A4" s="81" t="s">
        <v>2</v>
      </c>
      <c r="B4" s="82"/>
      <c r="C4" s="82"/>
      <c r="D4" s="82"/>
      <c r="E4" s="82"/>
      <c r="F4" s="82"/>
      <c r="G4" s="82"/>
      <c r="H4" s="82"/>
      <c r="I4" s="82"/>
      <c r="J4" s="82"/>
      <c r="K4" s="82"/>
      <c r="L4" s="82"/>
      <c r="M4" s="82"/>
      <c r="N4" s="82"/>
      <c r="O4" s="82"/>
      <c r="P4" s="82"/>
      <c r="Q4" s="102"/>
    </row>
    <row r="5" spans="1:17" ht="36.75" customHeight="1" thickBot="1" x14ac:dyDescent="0.3">
      <c r="A5" s="83" t="s">
        <v>190</v>
      </c>
      <c r="B5" s="84"/>
      <c r="C5" s="84"/>
      <c r="D5" s="84"/>
      <c r="E5" s="84"/>
      <c r="F5" s="84"/>
      <c r="G5" s="84"/>
      <c r="H5" s="84"/>
      <c r="I5" s="84"/>
      <c r="J5" s="84"/>
      <c r="K5" s="84"/>
      <c r="L5" s="84"/>
      <c r="M5" s="84"/>
      <c r="N5" s="84"/>
      <c r="O5" s="84"/>
      <c r="P5" s="84"/>
      <c r="Q5" s="85"/>
    </row>
    <row r="6" spans="1:17" ht="24.95" customHeight="1" thickTop="1" x14ac:dyDescent="0.25">
      <c r="A6" s="86" t="s">
        <v>116</v>
      </c>
      <c r="B6" s="87"/>
      <c r="C6" s="87"/>
      <c r="D6" s="88"/>
      <c r="E6" s="89" t="s">
        <v>117</v>
      </c>
      <c r="F6" s="89"/>
      <c r="G6" s="89"/>
      <c r="H6" s="89"/>
      <c r="I6" s="89"/>
      <c r="J6" s="89"/>
      <c r="K6" s="89"/>
      <c r="L6" s="89"/>
      <c r="M6" s="89"/>
      <c r="N6" s="89"/>
      <c r="O6" s="89"/>
      <c r="P6" s="89"/>
      <c r="Q6" s="90"/>
    </row>
    <row r="7" spans="1:17" ht="24.95" customHeight="1" x14ac:dyDescent="0.25">
      <c r="A7" s="103" t="s">
        <v>118</v>
      </c>
      <c r="B7" s="104" t="s">
        <v>119</v>
      </c>
      <c r="C7" s="104" t="s">
        <v>120</v>
      </c>
      <c r="D7" s="105" t="s">
        <v>121</v>
      </c>
      <c r="E7" s="98" t="s">
        <v>122</v>
      </c>
      <c r="F7" s="79"/>
      <c r="G7" s="79"/>
      <c r="H7" s="79"/>
      <c r="I7" s="79"/>
      <c r="J7" s="79"/>
      <c r="K7" s="79"/>
      <c r="L7" s="79"/>
      <c r="M7" s="79"/>
      <c r="N7" s="79"/>
      <c r="O7" s="79"/>
      <c r="P7" s="99"/>
      <c r="Q7" s="106" t="s">
        <v>123</v>
      </c>
    </row>
    <row r="8" spans="1:17" ht="24.95" customHeight="1" x14ac:dyDescent="0.25">
      <c r="A8" s="103"/>
      <c r="B8" s="104"/>
      <c r="C8" s="104"/>
      <c r="D8" s="105" t="s">
        <v>124</v>
      </c>
      <c r="E8" s="105" t="s">
        <v>125</v>
      </c>
      <c r="F8" s="105" t="s">
        <v>126</v>
      </c>
      <c r="G8" s="105" t="s">
        <v>127</v>
      </c>
      <c r="H8" s="105" t="s">
        <v>128</v>
      </c>
      <c r="I8" s="105" t="s">
        <v>129</v>
      </c>
      <c r="J8" s="105" t="s">
        <v>130</v>
      </c>
      <c r="K8" s="105" t="s">
        <v>131</v>
      </c>
      <c r="L8" s="105" t="s">
        <v>132</v>
      </c>
      <c r="M8" s="105" t="s">
        <v>139</v>
      </c>
      <c r="N8" s="105" t="s">
        <v>140</v>
      </c>
      <c r="O8" s="105" t="s">
        <v>141</v>
      </c>
      <c r="P8" s="105" t="s">
        <v>142</v>
      </c>
      <c r="Q8" s="106" t="s">
        <v>119</v>
      </c>
    </row>
    <row r="9" spans="1:17" ht="24.95" customHeight="1" x14ac:dyDescent="0.25">
      <c r="A9" s="107">
        <v>1</v>
      </c>
      <c r="B9" s="108" t="str">
        <f>VLOOKUP(A9,'Pavimentação '!A:H,4,FALSE)</f>
        <v>SERVIÇOS PRELIMINARES</v>
      </c>
      <c r="C9" s="109">
        <f>'Pavimentação '!G10</f>
        <v>96836.943672000009</v>
      </c>
      <c r="D9" s="110">
        <f>C9*100/Q$15</f>
        <v>2.246978829420518</v>
      </c>
      <c r="E9" s="110">
        <f>$C9/12</f>
        <v>8069.7453060000007</v>
      </c>
      <c r="F9" s="110">
        <f t="shared" ref="F9:P10" si="0">$C9/12</f>
        <v>8069.7453060000007</v>
      </c>
      <c r="G9" s="110">
        <f t="shared" si="0"/>
        <v>8069.7453060000007</v>
      </c>
      <c r="H9" s="110">
        <f t="shared" si="0"/>
        <v>8069.7453060000007</v>
      </c>
      <c r="I9" s="110">
        <f t="shared" si="0"/>
        <v>8069.7453060000007</v>
      </c>
      <c r="J9" s="110">
        <f t="shared" si="0"/>
        <v>8069.7453060000007</v>
      </c>
      <c r="K9" s="110">
        <f t="shared" si="0"/>
        <v>8069.7453060000007</v>
      </c>
      <c r="L9" s="110">
        <f t="shared" si="0"/>
        <v>8069.7453060000007</v>
      </c>
      <c r="M9" s="110">
        <f t="shared" si="0"/>
        <v>8069.7453060000007</v>
      </c>
      <c r="N9" s="110">
        <f t="shared" si="0"/>
        <v>8069.7453060000007</v>
      </c>
      <c r="O9" s="110">
        <f t="shared" si="0"/>
        <v>8069.7453060000007</v>
      </c>
      <c r="P9" s="110">
        <f t="shared" si="0"/>
        <v>8069.7453060000007</v>
      </c>
      <c r="Q9" s="111">
        <f>SUM(E9:P9)</f>
        <v>96836.943671999979</v>
      </c>
    </row>
    <row r="10" spans="1:17" ht="24.95" customHeight="1" x14ac:dyDescent="0.25">
      <c r="A10" s="112">
        <v>2</v>
      </c>
      <c r="B10" s="113" t="str">
        <f>VLOOKUP(A10,'Pavimentação '!A:H,4,FALSE)</f>
        <v>TERRAPLENAGEM</v>
      </c>
      <c r="C10" s="114">
        <f>'Pavimentação '!G25</f>
        <v>194487.93026575999</v>
      </c>
      <c r="D10" s="115">
        <f>C10*100/Q$15</f>
        <v>4.5128464954985601</v>
      </c>
      <c r="E10" s="115">
        <f>$C10/12</f>
        <v>16207.327522146667</v>
      </c>
      <c r="F10" s="115">
        <f t="shared" si="0"/>
        <v>16207.327522146667</v>
      </c>
      <c r="G10" s="115">
        <f t="shared" si="0"/>
        <v>16207.327522146667</v>
      </c>
      <c r="H10" s="115">
        <f t="shared" si="0"/>
        <v>16207.327522146667</v>
      </c>
      <c r="I10" s="115">
        <f t="shared" si="0"/>
        <v>16207.327522146667</v>
      </c>
      <c r="J10" s="115">
        <f t="shared" si="0"/>
        <v>16207.327522146667</v>
      </c>
      <c r="K10" s="115">
        <f t="shared" si="0"/>
        <v>16207.327522146667</v>
      </c>
      <c r="L10" s="115">
        <f t="shared" si="0"/>
        <v>16207.327522146667</v>
      </c>
      <c r="M10" s="115">
        <f t="shared" si="0"/>
        <v>16207.327522146667</v>
      </c>
      <c r="N10" s="115">
        <f t="shared" si="0"/>
        <v>16207.327522146667</v>
      </c>
      <c r="O10" s="115">
        <f t="shared" si="0"/>
        <v>16207.327522146667</v>
      </c>
      <c r="P10" s="115">
        <f t="shared" si="0"/>
        <v>16207.327522146667</v>
      </c>
      <c r="Q10" s="116">
        <f>SUM(E10:P10)</f>
        <v>194487.93026575996</v>
      </c>
    </row>
    <row r="11" spans="1:17" ht="24.95" customHeight="1" x14ac:dyDescent="0.25">
      <c r="A11" s="107">
        <v>3</v>
      </c>
      <c r="B11" s="108" t="str">
        <f>VLOOKUP(A11,'Pavimentação '!A:H,4,FALSE)</f>
        <v>DRENAGEM PLUVIAL</v>
      </c>
      <c r="C11" s="109">
        <f>'Pavimentação '!G34</f>
        <v>1236069.3918385</v>
      </c>
      <c r="D11" s="110">
        <f>C11*100/Q$15</f>
        <v>28.681427251187447</v>
      </c>
      <c r="E11" s="110"/>
      <c r="F11" s="48">
        <f>$C11/9</f>
        <v>137341.04353761111</v>
      </c>
      <c r="G11" s="48">
        <f t="shared" ref="G11:O12" si="1">$C11/9</f>
        <v>137341.04353761111</v>
      </c>
      <c r="H11" s="48">
        <f t="shared" si="1"/>
        <v>137341.04353761111</v>
      </c>
      <c r="I11" s="48">
        <f t="shared" si="1"/>
        <v>137341.04353761111</v>
      </c>
      <c r="J11" s="48">
        <f t="shared" si="1"/>
        <v>137341.04353761111</v>
      </c>
      <c r="K11" s="48">
        <f t="shared" si="1"/>
        <v>137341.04353761111</v>
      </c>
      <c r="L11" s="48">
        <f t="shared" si="1"/>
        <v>137341.04353761111</v>
      </c>
      <c r="M11" s="48">
        <f t="shared" si="1"/>
        <v>137341.04353761111</v>
      </c>
      <c r="N11" s="48">
        <f t="shared" si="1"/>
        <v>137341.04353761111</v>
      </c>
      <c r="O11" s="48"/>
      <c r="P11" s="48"/>
      <c r="Q11" s="111">
        <f>SUM(E11:P11)</f>
        <v>1236069.3918385</v>
      </c>
    </row>
    <row r="12" spans="1:17" ht="24.95" customHeight="1" x14ac:dyDescent="0.25">
      <c r="A12" s="112">
        <v>4</v>
      </c>
      <c r="B12" s="113" t="str">
        <f>VLOOKUP(A12,'Pavimentação '!A:H,4,FALSE)</f>
        <v>PAVIMENTAÇÃO</v>
      </c>
      <c r="C12" s="114">
        <f>'Pavimentação '!G67</f>
        <v>2229322.6957055996</v>
      </c>
      <c r="D12" s="115">
        <f>C12*100/Q$15</f>
        <v>51.728614217360544</v>
      </c>
      <c r="E12" s="115"/>
      <c r="F12" s="49"/>
      <c r="G12" s="49">
        <f>$C12/9</f>
        <v>247702.52174506662</v>
      </c>
      <c r="H12" s="49">
        <f t="shared" si="1"/>
        <v>247702.52174506662</v>
      </c>
      <c r="I12" s="49">
        <f t="shared" si="1"/>
        <v>247702.52174506662</v>
      </c>
      <c r="J12" s="49">
        <f t="shared" si="1"/>
        <v>247702.52174506662</v>
      </c>
      <c r="K12" s="49">
        <f t="shared" si="1"/>
        <v>247702.52174506662</v>
      </c>
      <c r="L12" s="49">
        <f t="shared" si="1"/>
        <v>247702.52174506662</v>
      </c>
      <c r="M12" s="49">
        <f t="shared" si="1"/>
        <v>247702.52174506662</v>
      </c>
      <c r="N12" s="49">
        <f t="shared" si="1"/>
        <v>247702.52174506662</v>
      </c>
      <c r="O12" s="49">
        <f t="shared" si="1"/>
        <v>247702.52174506662</v>
      </c>
      <c r="P12" s="49"/>
      <c r="Q12" s="116">
        <f>SUM(E12:P12)</f>
        <v>2229322.6957055996</v>
      </c>
    </row>
    <row r="13" spans="1:17" ht="24.95" customHeight="1" x14ac:dyDescent="0.25">
      <c r="A13" s="107">
        <v>5</v>
      </c>
      <c r="B13" s="108" t="str">
        <f>VLOOKUP(A13,'Pavimentação '!A:H,4,FALSE)</f>
        <v>OBRAS COMPLEMENTARES</v>
      </c>
      <c r="C13" s="109">
        <f>'Pavimentação '!G75</f>
        <v>343021.3</v>
      </c>
      <c r="D13" s="110">
        <f>C13*100/Q$15</f>
        <v>7.9593755225379637</v>
      </c>
      <c r="E13" s="110">
        <f>$C13/12</f>
        <v>28585.108333333334</v>
      </c>
      <c r="F13" s="110">
        <f t="shared" ref="F13:P14" si="2">$C13/12</f>
        <v>28585.108333333334</v>
      </c>
      <c r="G13" s="110">
        <f t="shared" si="2"/>
        <v>28585.108333333334</v>
      </c>
      <c r="H13" s="110">
        <f t="shared" si="2"/>
        <v>28585.108333333334</v>
      </c>
      <c r="I13" s="110">
        <f t="shared" si="2"/>
        <v>28585.108333333334</v>
      </c>
      <c r="J13" s="110">
        <f t="shared" si="2"/>
        <v>28585.108333333334</v>
      </c>
      <c r="K13" s="110">
        <f t="shared" si="2"/>
        <v>28585.108333333334</v>
      </c>
      <c r="L13" s="110">
        <f t="shared" si="2"/>
        <v>28585.108333333334</v>
      </c>
      <c r="M13" s="110">
        <f t="shared" si="2"/>
        <v>28585.108333333334</v>
      </c>
      <c r="N13" s="110">
        <f t="shared" si="2"/>
        <v>28585.108333333334</v>
      </c>
      <c r="O13" s="110">
        <f t="shared" si="2"/>
        <v>28585.108333333334</v>
      </c>
      <c r="P13" s="110">
        <f t="shared" si="2"/>
        <v>28585.108333333334</v>
      </c>
      <c r="Q13" s="111">
        <f>SUM(E13:P13)</f>
        <v>343021.3</v>
      </c>
    </row>
    <row r="14" spans="1:17" ht="24.95" customHeight="1" x14ac:dyDescent="0.25">
      <c r="A14" s="112">
        <v>6</v>
      </c>
      <c r="B14" s="113" t="str">
        <f>VLOOKUP(A14,'Pavimentação '!A:H,4,FALSE)</f>
        <v>ADMINISTRAÇÃO LOCAL</v>
      </c>
      <c r="C14" s="117">
        <f>'Pavimentação '!G82</f>
        <v>209912.65307409296</v>
      </c>
      <c r="D14" s="115">
        <f>C14*100/Q$15</f>
        <v>4.870757683994956</v>
      </c>
      <c r="E14" s="49">
        <f>$C14/12</f>
        <v>17492.721089507748</v>
      </c>
      <c r="F14" s="49">
        <f t="shared" si="2"/>
        <v>17492.721089507748</v>
      </c>
      <c r="G14" s="49">
        <f t="shared" si="2"/>
        <v>17492.721089507748</v>
      </c>
      <c r="H14" s="49">
        <f t="shared" si="2"/>
        <v>17492.721089507748</v>
      </c>
      <c r="I14" s="49">
        <f t="shared" si="2"/>
        <v>17492.721089507748</v>
      </c>
      <c r="J14" s="49">
        <f t="shared" si="2"/>
        <v>17492.721089507748</v>
      </c>
      <c r="K14" s="49">
        <f t="shared" si="2"/>
        <v>17492.721089507748</v>
      </c>
      <c r="L14" s="49">
        <f t="shared" si="2"/>
        <v>17492.721089507748</v>
      </c>
      <c r="M14" s="49">
        <f t="shared" si="2"/>
        <v>17492.721089507748</v>
      </c>
      <c r="N14" s="49">
        <f t="shared" si="2"/>
        <v>17492.721089507748</v>
      </c>
      <c r="O14" s="49">
        <f t="shared" si="2"/>
        <v>17492.721089507748</v>
      </c>
      <c r="P14" s="49">
        <f t="shared" si="2"/>
        <v>17492.721089507748</v>
      </c>
      <c r="Q14" s="116">
        <f>SUM(E14:P14)</f>
        <v>209912.65307409296</v>
      </c>
    </row>
    <row r="15" spans="1:17" ht="24.95" customHeight="1" x14ac:dyDescent="0.25">
      <c r="A15" s="93"/>
      <c r="B15" s="94" t="s">
        <v>133</v>
      </c>
      <c r="C15" s="95">
        <f>SUM(C9:C14)</f>
        <v>4309650.9145559529</v>
      </c>
      <c r="D15" s="95">
        <f>SUM(D9:D14)</f>
        <v>99.999999999999986</v>
      </c>
      <c r="E15" s="96">
        <f>SUM(E9:E14)+D15</f>
        <v>70454.90225098774</v>
      </c>
      <c r="F15" s="96">
        <f>SUM(F9:F14)+E15</f>
        <v>278150.84803958656</v>
      </c>
      <c r="G15" s="96">
        <f>SUM(G9:G14)+F15</f>
        <v>733549.31557325204</v>
      </c>
      <c r="H15" s="96">
        <f>SUM(H9:H14)+G15</f>
        <v>1188947.7831069175</v>
      </c>
      <c r="I15" s="96">
        <f>SUM(I9:I14)+H15</f>
        <v>1644346.250640583</v>
      </c>
      <c r="J15" s="96">
        <f>SUM(J9:J14)+I15</f>
        <v>2099744.7181742485</v>
      </c>
      <c r="K15" s="96">
        <f>SUM(K9:K14)+J15</f>
        <v>2555143.1857079137</v>
      </c>
      <c r="L15" s="96">
        <f>SUM(L9:L14)+K15</f>
        <v>3010541.6532415794</v>
      </c>
      <c r="M15" s="96">
        <f t="shared" ref="M15:P15" si="3">SUM(M9:M14)+L15</f>
        <v>3465940.1207752451</v>
      </c>
      <c r="N15" s="96">
        <f t="shared" si="3"/>
        <v>3921338.5883089108</v>
      </c>
      <c r="O15" s="96">
        <f t="shared" si="3"/>
        <v>4239396.0123049654</v>
      </c>
      <c r="P15" s="96">
        <f t="shared" si="3"/>
        <v>4309750.9145559529</v>
      </c>
      <c r="Q15" s="97">
        <f>SUM(Q9:Q14)</f>
        <v>4309650.9145559529</v>
      </c>
    </row>
    <row r="16" spans="1:17" ht="24.95" customHeight="1" thickBot="1" x14ac:dyDescent="0.3">
      <c r="A16" s="118"/>
      <c r="B16" s="119" t="s">
        <v>134</v>
      </c>
      <c r="C16" s="120"/>
      <c r="D16" s="121"/>
      <c r="E16" s="122">
        <f>SUM(E9:E14)</f>
        <v>70354.90225098774</v>
      </c>
      <c r="F16" s="122">
        <f>SUM(F9:F14)</f>
        <v>207695.94578859885</v>
      </c>
      <c r="G16" s="122">
        <f>SUM(G9:G14)</f>
        <v>455398.46753366548</v>
      </c>
      <c r="H16" s="122">
        <f>SUM(H9:H14)</f>
        <v>455398.46753366548</v>
      </c>
      <c r="I16" s="122">
        <f>SUM(I9:I14)</f>
        <v>455398.46753366548</v>
      </c>
      <c r="J16" s="122">
        <f>SUM(J9:J14)</f>
        <v>455398.46753366548</v>
      </c>
      <c r="K16" s="122">
        <f>SUM(K9:K14)</f>
        <v>455398.46753366548</v>
      </c>
      <c r="L16" s="122">
        <f>SUM(L9:L14)</f>
        <v>455398.46753366548</v>
      </c>
      <c r="M16" s="122">
        <f t="shared" ref="M16:P16" si="4">SUM(M9:M14)</f>
        <v>455398.46753366548</v>
      </c>
      <c r="N16" s="122">
        <f t="shared" si="4"/>
        <v>455398.46753366548</v>
      </c>
      <c r="O16" s="122">
        <f t="shared" si="4"/>
        <v>318057.42399605439</v>
      </c>
      <c r="P16" s="122">
        <f t="shared" si="4"/>
        <v>70354.90225098774</v>
      </c>
      <c r="Q16" s="123">
        <f>SUM(E16:P16)</f>
        <v>4309650.9145559529</v>
      </c>
    </row>
  </sheetData>
  <mergeCells count="10">
    <mergeCell ref="A2:Q2"/>
    <mergeCell ref="A3:Q3"/>
    <mergeCell ref="A4:Q4"/>
    <mergeCell ref="A5:Q5"/>
    <mergeCell ref="A6:D6"/>
    <mergeCell ref="E6:Q6"/>
    <mergeCell ref="A7:A8"/>
    <mergeCell ref="B7:B8"/>
    <mergeCell ref="C7:C8"/>
    <mergeCell ref="E7:P7"/>
  </mergeCells>
  <printOptions horizontalCentered="1"/>
  <pageMargins left="0.19652800000000001" right="0.19652800000000001" top="0.78749999999999998" bottom="0.78749999999999998" header="0.315278" footer="0.315278"/>
  <pageSetup paperSize="9" scale="54" fitToWidth="0" orientation="landscape" r:id="rId1"/>
  <drawing r:id="rId2"/>
  <extLst>
    <ext uri="smNativeData">
      <pm:sheetPrefs xmlns:pm="smNativeData" day="1620064914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3</vt:i4>
      </vt:variant>
    </vt:vector>
  </HeadingPairs>
  <TitlesOfParts>
    <vt:vector size="5" baseType="lpstr">
      <vt:lpstr>Pavimentação </vt:lpstr>
      <vt:lpstr>Cronograma</vt:lpstr>
      <vt:lpstr>Cronograma!Area_de_impressao</vt:lpstr>
      <vt:lpstr>'Pavimentação '!Area_de_impressao</vt:lpstr>
      <vt:lpstr>'Pavimentação '!Titulos_de_impressao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ADMIN</dc:creator>
  <cp:keywords/>
  <dc:description/>
  <cp:lastModifiedBy>Topografia</cp:lastModifiedBy>
  <cp:revision>0</cp:revision>
  <cp:lastPrinted>2021-10-07T13:17:31Z</cp:lastPrinted>
  <dcterms:created xsi:type="dcterms:W3CDTF">2013-10-30T23:48:39Z</dcterms:created>
  <dcterms:modified xsi:type="dcterms:W3CDTF">2021-10-07T13:18:07Z</dcterms:modified>
</cp:coreProperties>
</file>