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Planilha com saldo de contrato" sheetId="1" r:id="rId1"/>
    <sheet name="Cronograma" sheetId="2" r:id="rId2"/>
  </sheets>
  <externalReferences>
    <externalReference r:id="rId5"/>
  </externalReferences>
  <definedNames>
    <definedName name="Bm_colAtual">OFFSET(tabBM,,Bm_posAtual,,1)</definedName>
    <definedName name="Bm_Periodos">'[1]Orçamento e Medição'!$Q$12:$AB$12</definedName>
    <definedName name="Bm_posAtual">IF(mediçao&lt;N(Bm_Periodos),-1,MATCH(mediçao,Bm_Periodos)-1)</definedName>
    <definedName name="éAcertoGlosa">SUM(Orç_éGlosado)</definedName>
    <definedName name="éAditadoDepois">COUNTIF(Orç_colAdit,"&gt;"&amp;mediçao)</definedName>
    <definedName name="éAditadoNoPeríodo">COUNTIF(Orç_colAdit,mediçao)</definedName>
    <definedName name="mediçao">'[1]RESUMO'!$M$2</definedName>
    <definedName name="Orç_colAcum">'[1]Orçamento e Medição'!$N$13:$N$51</definedName>
    <definedName name="Orç_colAdit">'[1]Orçamento e Medição'!$J$13:$J$51</definedName>
    <definedName name="Orç_éAditado">LEN(TRIM(Orç_colAdit))</definedName>
    <definedName name="Orç_éGlosado">IF(Orç_colAdit=mediçao,IF(ISNUMBER(Orç_colAcum),IF(Orç_colAcum-IF(ISNUMBER(Bm_colAtual),Bm_colAtual)&gt;IF(Orç_quantLic&lt;Orç_quant,Orç_quantLic,Orç_quant),1)))*1</definedName>
    <definedName name="Orç_quant">IF(Orç_éAditado*ISNUMBER(Orç_quantAlt),Orç_quantAlt,Orç_quantLic)</definedName>
    <definedName name="Orç_quantAlt">'[1]Orçamento e Medição'!$H$13:$H$51</definedName>
    <definedName name="Orç_quantLic">'[1]Orçamento e Medição'!$F$13:$F$51</definedName>
    <definedName name="_xlnm.Print_Area" localSheetId="0">'Planilha com saldo de contrato'!$A$1:$F$179</definedName>
    <definedName name="Res_éAditadoDepois">COUNTIF(OFFSET(Orç_colAdit,Res_posInicio,,Res_posDelta,1),"&gt;"&amp;mediçao)</definedName>
    <definedName name="Res_éAditadoNoPeriodo">COUNTIF(OFFSET(Orç_colAdit,Res_posInicio,,Res_posDelta,1),mediçao)</definedName>
    <definedName name="Res_posDelta">INDIRECT(ADDRESS(ROW(),16))</definedName>
    <definedName name="Res_posInicio">INDIRECT(ADDRESS(ROW(),15))</definedName>
    <definedName name="tabBM">'[1]Orçamento e Medição'!$Q$13:$AB$51</definedName>
    <definedName name="TipoContrato">#REF!</definedName>
    <definedName name="_xlnm.Print_Titles" localSheetId="0">'Planilha com saldo de contrato'!$1:$11</definedName>
  </definedNames>
  <calcPr fullCalcOnLoad="1"/>
</workbook>
</file>

<file path=xl/sharedStrings.xml><?xml version="1.0" encoding="utf-8"?>
<sst xmlns="http://schemas.openxmlformats.org/spreadsheetml/2006/main" count="432" uniqueCount="315">
  <si>
    <t>ESTADO DO ESPIRITO SANTO</t>
  </si>
  <si>
    <t>MUNICIPIO DE GUARAPARI</t>
  </si>
  <si>
    <t>Obra: Conclusão da Construção de Unidade de Saúde de Todos os Santos</t>
  </si>
  <si>
    <t>Planilha de Quantidades e Preços</t>
  </si>
  <si>
    <t xml:space="preserve"> TABELA CUSTOS LABOR/CT-UFES PADRÃO DER FEVEREIRO/2020(LS=157,27; BDI=0%)
</t>
  </si>
  <si>
    <t>BDI</t>
  </si>
  <si>
    <t>Item</t>
  </si>
  <si>
    <t>Unid.</t>
  </si>
  <si>
    <t>Saldo</t>
  </si>
  <si>
    <t>P. Unit.</t>
  </si>
  <si>
    <t>Quant.</t>
  </si>
  <si>
    <t>Total</t>
  </si>
  <si>
    <t>SERVIÇOS PRELIMINARES</t>
  </si>
  <si>
    <t>0203</t>
  </si>
  <si>
    <t>TAPUMES, BARRACÕES E COBERTURAS</t>
  </si>
  <si>
    <t xml:space="preserve">Placa de obra nas dimensões de 2.0 x 4.0 m, padrão IOPES </t>
  </si>
  <si>
    <t>m²</t>
  </si>
  <si>
    <t>020801</t>
  </si>
  <si>
    <t>Barracão para escritório com sanitário área 14.50m2, de chapa de compens. 12mm e pontalete 8x8cm, piso cimentado e cobertura de telha de fibroc. 6mm, incl. ponto de luz e cx. de inspeção, conf. projeto (2 utilizações)</t>
  </si>
  <si>
    <t>04</t>
  </si>
  <si>
    <t>ESTRUTURAS</t>
  </si>
  <si>
    <t>040330</t>
  </si>
  <si>
    <t>Fornecimento e aplicação de concreto USINADO Fck=25 MPa - considerando BOMBEAMENTO (5% de perdas já incluído no custo) (6% de taxa p/concr.bombeavel)</t>
  </si>
  <si>
    <t>m³</t>
  </si>
  <si>
    <t>040328</t>
  </si>
  <si>
    <t>Fornecimento, dobragem e colocação em fôrma, de armadura CA-50 A média, diâmetro de 6.3 a 10.0 mm</t>
  </si>
  <si>
    <t>kg</t>
  </si>
  <si>
    <t>040333</t>
  </si>
  <si>
    <t xml:space="preserve">Fornecimento, dobragem e colocação em fôrma, de armadura CA-60 B fina, diâmetro de 4.0 a 7.0mm </t>
  </si>
  <si>
    <t>Fôrma em chapa de madeira compensada plastificada 12mm para estrutura em geral, 5 reaproveitamentos, reforçada com sarrafos de madeira 2.5x10cm (incl material, corte, montagem, escoras em eucalipto e desforma)</t>
  </si>
  <si>
    <t>0406</t>
  </si>
  <si>
    <t>LAJES PRÉ-MOLDADAS</t>
  </si>
  <si>
    <t>040602</t>
  </si>
  <si>
    <t>Laje pré-fabricada treliçada, sobrecarga 300 Kg/m2, vão de 3.5m a 4.3m, capeamento 4cm, esp. 12cm, Fck = 150 Kg/cm2</t>
  </si>
  <si>
    <t>'05</t>
  </si>
  <si>
    <t>PAREDES E PAINÉIS</t>
  </si>
  <si>
    <t>'0506</t>
  </si>
  <si>
    <t>ALVENARIA DE VEDAÇÃO EMPREGANDO ARGAMASSA DE CIMENTO, CAL E AREIA</t>
  </si>
  <si>
    <t>050606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</si>
  <si>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</si>
  <si>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'06</t>
  </si>
  <si>
    <t>ESQUADRIAS DE MADEIRA</t>
  </si>
  <si>
    <t>'0601</t>
  </si>
  <si>
    <t>MARCOS E ALIZARES</t>
  </si>
  <si>
    <t>09983/ORSE</t>
  </si>
  <si>
    <t>Porta em madeira compensada (canela), lisa, semi-ôca, 1.00 x 2.10 m, revestida c/fórmica, inclusive batentes e ferragens</t>
  </si>
  <si>
    <t>Und.</t>
  </si>
  <si>
    <t xml:space="preserve">03764/ORSE </t>
  </si>
  <si>
    <t xml:space="preserve">Porta em madeira compensada (canela), lisa, semi-ôca, 0.80 x 2.10 m, revestida c/fórmica, inclusive batentes e ferragens </t>
  </si>
  <si>
    <t>'07</t>
  </si>
  <si>
    <t>ESQUADRIAS METÁLICAS</t>
  </si>
  <si>
    <t>'0711</t>
  </si>
  <si>
    <t>GRADES E PORTÕES</t>
  </si>
  <si>
    <t>071106</t>
  </si>
  <si>
    <t>Portão de ferro de correr em barra chata, inclusive chumbamento</t>
  </si>
  <si>
    <t>'0717</t>
  </si>
  <si>
    <t>ESQUADRIAS METÁLICAS (M2)</t>
  </si>
  <si>
    <t xml:space="preserve">Janela de correr para vidro em alumínio anodizado cor natural, linha 25, completa, incl. puxador com tranca, alizar, caixilho e contramarco, exclusive vidro
</t>
  </si>
  <si>
    <t>'08</t>
  </si>
  <si>
    <t>VIDROS E ESPELHOS</t>
  </si>
  <si>
    <t>'0801</t>
  </si>
  <si>
    <t>VIDROS PARA ESQUADRIAS</t>
  </si>
  <si>
    <t>Vidro plano transparente liso, com 4 mm de espessura</t>
  </si>
  <si>
    <t>01885/ORSE</t>
  </si>
  <si>
    <t xml:space="preserve">Vidro temperado 10 mm, liso, transparente, com ferragens </t>
  </si>
  <si>
    <t>'09</t>
  </si>
  <si>
    <t>COBERTURA</t>
  </si>
  <si>
    <t>'0901</t>
  </si>
  <si>
    <t>ESTRUTURA PARA TELHADO</t>
  </si>
  <si>
    <t>Estrutura de madeira de lei tipo Paraju, peroba mica, angelim pedra ou equivalente para telhado de telha ondulada de fibrocimento esp. 6mm, com pontaletes e caibros, inclusive tratamento com cupinicida, exclusive telhas</t>
  </si>
  <si>
    <t>m2</t>
  </si>
  <si>
    <t>090101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</si>
  <si>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</si>
  <si>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'0902</t>
  </si>
  <si>
    <t>TELHADO</t>
  </si>
  <si>
    <t>Cobertura nova de telhas onduladas de fibrocimento 6.0mm,  inclusive cumeeiras e acessórios de fixação</t>
  </si>
  <si>
    <t xml:space="preserve">Cobertura nova de telhas cerâmicas tipo capa e canal inclusive cumeeira (telhas compradas na praça de Vitória, posto obra) (área de projeção horizontal; incl. 35%)
</t>
  </si>
  <si>
    <t>'0903</t>
  </si>
  <si>
    <t>RUFOS E CALHAS</t>
  </si>
  <si>
    <t>Rufo de chapa de alumínio esp. 0.5mm, largura de 30cm</t>
  </si>
  <si>
    <t>m</t>
  </si>
  <si>
    <t>Calha de concreto armado Fck=15 MPa em "U" nas dimensões de 38 x 56 cm conforme detalhes em projeto</t>
  </si>
  <si>
    <t>'10</t>
  </si>
  <si>
    <t>IMPERMEABILIZAÇÃO</t>
  </si>
  <si>
    <t>100208</t>
  </si>
  <si>
    <t>Índice de imperm.c/ manta asfáltica atendendo NBR 9952, asfalto polimerizado esp.3mm, reforç.c/ filme int. polietileno, regul. base c/ arg.1:4 esp.mín.15mm, proteção mec. arg.1:4 esp.20mm e juntas dilat.</t>
  </si>
  <si>
    <t>'11</t>
  </si>
  <si>
    <t>TETOS E FORROS</t>
  </si>
  <si>
    <t>'1102</t>
  </si>
  <si>
    <t>REBAIXAMENTOS</t>
  </si>
  <si>
    <t>110201</t>
  </si>
  <si>
    <t>Forro de gesso acabamento tipo liso</t>
  </si>
  <si>
    <t>01951/ORSE</t>
  </si>
  <si>
    <t>Sanca ou cimalha em gesso l = 6 cm</t>
  </si>
  <si>
    <t>'12</t>
  </si>
  <si>
    <t>REVESTIMENTO DE PAREDES</t>
  </si>
  <si>
    <t>'1103</t>
  </si>
  <si>
    <t>REVESTIMENTO EMPREGANDO ARGAMASSA DE CIMENTO, CAL E AREIA</t>
  </si>
  <si>
    <t xml:space="preserve">Emboço de argamassa de cimento, cal hidratada CH1 e areia  média ou grossa lavada no traço 1:0.5:6, espessura 20 mm </t>
  </si>
  <si>
    <t xml:space="preserve">Reboco de argamassa de cimento, cal hidratada CH1 e areia média ou grossa lavada no traço 1:0.5:6, espessura 5mm </t>
  </si>
  <si>
    <t>'1201</t>
  </si>
  <si>
    <t>REVESTIMENTO COM ARGAMASSA</t>
  </si>
  <si>
    <t xml:space="preserve">Chapisco de argamassa de cimento e areia média ou grossa lavada, no traço 1:3, espessura 5 mm </t>
  </si>
  <si>
    <t>'1202</t>
  </si>
  <si>
    <t>ACABAMENTOS</t>
  </si>
  <si>
    <t xml:space="preserve"> 87273 SINAPI</t>
  </si>
  <si>
    <t>REVESTIMENTO CERÂMICO PARA PAREDES INTERNAS COM PLACAS TIPO ESMALTADA EXTRA DE DIMENSÕES 33X45 CM APLICADAS EM AMBIENTES DE ÁREA MAIOR QUE 5 M² NA ALTURA INTEIRA DAS PAREDES. AF_06/2014</t>
  </si>
  <si>
    <t xml:space="preserve"> 87259 SINAPI</t>
  </si>
  <si>
    <t>REVESTIMENTO CERÂMICO PARA PISO COM PLACAS TIPO PORCELANATO DE DIMENSÕES 45X45 CM APLICADA EM AMBIENTES DE ÁREA ENTRE 5 M² E 10 M². AF_06/2014</t>
  </si>
  <si>
    <t>Roda parede em granito cinza andorinha 7x2cm, com acabamento abaulado nos dois lados</t>
  </si>
  <si>
    <t>Rodapé de mármore ou granito, assentado com argamassa de cimento, cal hidratada CH1 e areia no traço 1:0,5:8, incl. rejuntamento com cimento branco, h=7cm</t>
  </si>
  <si>
    <t>'13</t>
  </si>
  <si>
    <t>PISOS INTERNOS E EXTERNOS</t>
  </si>
  <si>
    <t>'1301</t>
  </si>
  <si>
    <t>LASTRO DE CONTRAPISO</t>
  </si>
  <si>
    <t xml:space="preserve"> 94992  SINAPI</t>
  </si>
  <si>
    <t>PISO DE CONCRETO COM CONCRETO MOLDADO IN LOCO, FEITO EM OBRA, ACABAMENTO CONVENCIONAL, ESPESSURA 6 CM, ARMADO. AF_07/2016</t>
  </si>
  <si>
    <t>'1302</t>
  </si>
  <si>
    <t xml:space="preserve"> 98671 SINAPI</t>
  </si>
  <si>
    <t>PISO EM GRANITO APLICADO EM AMBIENTES INTERNOS. AF_06/2018</t>
  </si>
  <si>
    <t>'1303</t>
  </si>
  <si>
    <t>DEGRAUS, RODAPÉS, SOLEIRAS E PEITORIS</t>
  </si>
  <si>
    <t>Soleira de granito esp. 2 cm e largura de 15 cm</t>
  </si>
  <si>
    <t>130317</t>
  </si>
  <si>
    <t>Peitoril de granito cinza polido, 15 cm, esp. 3cm</t>
  </si>
  <si>
    <t>'14</t>
  </si>
  <si>
    <t>INSTALAÇÕES HIDRO-SANITÁRIAS</t>
  </si>
  <si>
    <t>'1402</t>
  </si>
  <si>
    <t>ENTRADA DE ÁGUA</t>
  </si>
  <si>
    <t>140201</t>
  </si>
  <si>
    <t xml:space="preserve">Padrão de entrada d' água com cavalete de PVC para hidrômetro com diâmetro de 3/4" - padrão 1C da CESAN. Instalado em vão de muro protegido com gradeamento. Inclusive base de concreto magro, tubulação, conexões e registro. Conferir detalhe. </t>
  </si>
  <si>
    <t>und</t>
  </si>
  <si>
    <t>'1407</t>
  </si>
  <si>
    <t>PONTOS HIDRO-SANITÁRIOS</t>
  </si>
  <si>
    <t>140701</t>
  </si>
  <si>
    <t>Ponto de água fria (lavatório, tanque, pia de cozinha, etc...)</t>
  </si>
  <si>
    <t>pt</t>
  </si>
  <si>
    <t>140702</t>
  </si>
  <si>
    <t>Ponto com registro de pressão (chuveiro, caixa de descarga, etc...)</t>
  </si>
  <si>
    <t>140703</t>
  </si>
  <si>
    <t>Ponto de torneira de jardim (para praças)</t>
  </si>
  <si>
    <t>140705</t>
  </si>
  <si>
    <t>Ponto para esgoto primário (vaso sanitário)</t>
  </si>
  <si>
    <t>140706</t>
  </si>
  <si>
    <t>Ponto para esgoto secundário (pia, lavatório, mictório, tanque, bidê, etc...)</t>
  </si>
  <si>
    <t>'140707</t>
  </si>
  <si>
    <t>Ponto para caixa sifonada, inclusive caixa sifonada pvc 150x150x50mm com grelha em pvc</t>
  </si>
  <si>
    <t>'1409</t>
  </si>
  <si>
    <t>TUBULAÇÃO DE LIGAÇÃO DE CAIXAS</t>
  </si>
  <si>
    <t>140903</t>
  </si>
  <si>
    <t>Tubo PVC rígido para esgoto no diâmetro de 100mm incluindo escavação e aterro com areia</t>
  </si>
  <si>
    <t>'1411</t>
  </si>
  <si>
    <t>CAIXAS EMPREGANDO ARGAMASSA DE CIMENTO, CAL E AREIA</t>
  </si>
  <si>
    <t>141101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</si>
  <si>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</si>
  <si>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 xml:space="preserve"> Caixa de areia de alvenaria de blocos de concreto 9x19x39cm, dim. 60x60cm e Hmáx=1m, c/ tampa em concreto esp. 5cm, lastro concreto esp. 10cm, revestida intern. c/ chapisco e reboco impermeabilizante, incl. escavação e reaterro</t>
  </si>
  <si>
    <t xml:space="preserve">Caixa de gordura de alv. bloco concreto 9x19x39cm, dim.60x60cm e Hmáx=1m, com tampa em concreto esp.5cm, lastro concreto esp.10cm, revestida intern. c/ chapisco e reboco impermeab, escavação, reaterro e parede interna em concreto </t>
  </si>
  <si>
    <t>mercado</t>
  </si>
  <si>
    <t>Instalacao e fornecimento de BIODIGESTOR com vazao de 1500 L - Inclusive conexoes - Completa</t>
  </si>
  <si>
    <t>'15</t>
  </si>
  <si>
    <t>INSTALAÇÕES ELÉTRICAS</t>
  </si>
  <si>
    <t>'1503</t>
  </si>
  <si>
    <t>QUADRO DE DISTRIBUIÇÃO</t>
  </si>
  <si>
    <t>Quadro de distribuição de energia, de embutir, com 18 divisões modulares, com barramento</t>
  </si>
  <si>
    <t>'1513</t>
  </si>
  <si>
    <t>CHAVES, FUSIVEIS E DISJUNTORES</t>
  </si>
  <si>
    <t>Mini-Disjuntor monopolar 10 A, curva C - 5KA 220/127VCA (NBR IEC 60947-2), Ref. Siemens, GE, Schneider ou equivalente</t>
  </si>
  <si>
    <t>Mini-Disjuntor monopolar 20 A, curva C - 5KA 220/127VCA (NBR IEC 60947-2), Ref. Siemens, GE, Schneider ou equivalente</t>
  </si>
  <si>
    <t>Mini-Disjuntor monopolar 25 A, curva C - 5KA 220/127VCA (NBR IEC 60947-2), Ref. Siemens, GE, Schneider ou equivalente</t>
  </si>
  <si>
    <t>Mini-Disjuntor monopolar 32 A, curva C - 5KA 220/127VCA (NBR IEC 60947-2), Ref. Siemens, GE, Schneider ou equivalente</t>
  </si>
  <si>
    <t>'1517</t>
  </si>
  <si>
    <t>PADRAO DE ENTRADA DE ENERGIA - NORTEC-01 - ESCELSA</t>
  </si>
  <si>
    <t>151705 Padrão de entrada de energia elétrica, trifásico, entrada aérea, a 4 fios, carga instalada em muro de 34001 até 41000W – 220/127V</t>
  </si>
  <si>
    <t>'1518</t>
  </si>
  <si>
    <t>PONTOS ELETRICOS REVISAO NR-10</t>
  </si>
  <si>
    <t>'151801</t>
  </si>
  <si>
    <t>Ponto padrão de luz no teto - considerando eletroduto PVC rígido de 3/4" inclusive conexões (4.5m), fio isolado PVC de 2.5mm2 (16.2m) e caixa estampada 4x4" (1 und)</t>
  </si>
  <si>
    <t>'151802</t>
  </si>
  <si>
    <t>Ponto padrão de luz na parede - considerando eletroduto PVC rígido de 3/4" inclusive conexões (4.5m), fio isolado PVC de 2.5mm2 (16.2m) e caixa estampada 4x4" (1 und)</t>
  </si>
  <si>
    <t>'151803</t>
  </si>
  <si>
    <t>Ponto padrão de tomada 2 pólos mais terra - considerando eletroduto PVC rígido de 3/4" inclusive conexões (5.0m), fio isolado PVC de 2.5mm2 (16.5m) e caixa estampada 4x2" (1 und)</t>
  </si>
  <si>
    <t>'151805</t>
  </si>
  <si>
    <t>Ponto padrão de tomada para chuveiro elétrico - considerando eletroduto PVC rígido de 3/4" inclusive conexões (9.0m), fio isolado PVC de 6.0mm2 (32.5m) e caixa estampada 4x2" (1 und)</t>
  </si>
  <si>
    <t>'151806</t>
  </si>
  <si>
    <t>Ponto padrão de tomada para ar refrigerado - considerando eletroduto PVC rígido de 3/4" inclusive conexões (6.0m), fio isolado PVC de 4.0mm2 (21.6m) e caixa estampada 4x2" (1 und)</t>
  </si>
  <si>
    <t>'151809</t>
  </si>
  <si>
    <t>Ponto padrão de interruptor de 2 teclas simples - considerando eletroduto PVC rígido de 3/4" inclusive conexões (3.3m), fio isolado PVC de 2.5mm2 (17.2m) e caixa estampada 4x2" (1 und)</t>
  </si>
  <si>
    <t>'151810</t>
  </si>
  <si>
    <t>Ponto padrão de interruptor de 1 tecla paralelo - considerando eletroduto PVC rígido de 3/4" inclusive conexões (8.5m), fio isolado PVC de 2.5mm2 (28.8m) e caixa estampada 4x2" (1 und)</t>
  </si>
  <si>
    <t xml:space="preserve">Ponto padrão de interruptor de 1 tecla intermediário - considerando eletroduto PVC rígido de 3/4" inclusive conexões (3.3m), fio isolado PVC de 2.5mm2 (15.8m) e caixa estampada 4x2" (1 und) </t>
  </si>
  <si>
    <t>'151819</t>
  </si>
  <si>
    <t>Ponto de antena de TV - considerando eletroduto PVC rígido de 3/4" inclusive conexões (3.0m), cabo coaxial 67 Ohms (4.5m) e caixa estampada 4x2" (1 und)</t>
  </si>
  <si>
    <t>'1606</t>
  </si>
  <si>
    <t>OUTRAS INSTALAÇÕES</t>
  </si>
  <si>
    <t>160604</t>
  </si>
  <si>
    <t>Extintor de incêndio de água pressurizada capacidade 2A (10L), inclusive suporte para fixação e EXCLUSIVE placa sinalizadora em PVC Fotoluminescente</t>
  </si>
  <si>
    <t>'160605</t>
  </si>
  <si>
    <t>Extintor de incêndio portátil de pó químico ABC com capacidade 2A-20B:C (6 kg), inclusive suporte para fixação, EXCLUSIVE placa sinalizadora em PVC fotoluminescente</t>
  </si>
  <si>
    <t>'160606</t>
  </si>
  <si>
    <t>Extintor de incêndio de gás carbônico CO2 5 B:C (6 Kg), inclusive suporte para fixação, EXCLUSIVE placa sinalizadora em PVC fotoluminescente</t>
  </si>
  <si>
    <t>'160613</t>
  </si>
  <si>
    <t>Ponto para iluminação de emergência completo, inclusive bloco autônomo de iluminação 2x9W com tomada universal</t>
  </si>
  <si>
    <t xml:space="preserve">    97341  SINAPI</t>
  </si>
  <si>
    <t>TUBO EM COBRE RÍGIDO, DN 15 MM, CLASSE A, SEM ISOLAMENTO, INSTALADO EM  RAMAL DE DISTRIBUIÇÃO  FORNECIMENTO E INSTALAÇÃO. AF_12/2015</t>
  </si>
  <si>
    <t>'17</t>
  </si>
  <si>
    <t>APARELHOS HIDRO-SANITÁRIOS</t>
  </si>
  <si>
    <t>'1701</t>
  </si>
  <si>
    <t>LOUÇAS</t>
  </si>
  <si>
    <t>170128</t>
  </si>
  <si>
    <t>Lavatório de louça branca com coluna suspensa, linha Vogue Plus Confort para portadores de necessidades especiais, marca de referencia DECA, Celite ou Ideal Standart, inclusive valvula, sifão e engates, exclusive torneira</t>
  </si>
  <si>
    <t>170132</t>
  </si>
  <si>
    <t>Lavátorio de canto Coleção Master - ref. L76 marca de ref. Deca ou equivalente, inclusive válvula, sifão e engates cromados, exclusive torneira,para PNE</t>
  </si>
  <si>
    <t>Bacia sifonada de louça branca com caixa acoplada, inclusive acessórios</t>
  </si>
  <si>
    <t xml:space="preserve"> Bacia sifonada de louça branca sem abertura frontal para portadores de necessidades especiais, Vogue Plus Conforto - Linha Conforto, mod P510, incl. assento poliester, ref.AP51,marca de ref. Deca ou equivalente, sem abertura frontal </t>
  </si>
  <si>
    <t>Cuba louça branca oval, de embutir, Mod. L37, marca de ref. Deca incl. válvula e sifão, exclusive torneira.</t>
  </si>
  <si>
    <t>'1702</t>
  </si>
  <si>
    <t>BANCADAS</t>
  </si>
  <si>
    <t>170220</t>
  </si>
  <si>
    <t>Bancada de granito com espessura de 2 cm</t>
  </si>
  <si>
    <t>'1703</t>
  </si>
  <si>
    <t>TORNEIRAS, REGISTROS, VÁLVULAS E METAIS</t>
  </si>
  <si>
    <t>170304</t>
  </si>
  <si>
    <t>Torneira pressão cromada diâm. 1/2" para lavatório, marcas de referência Fabrimar, Deca ou Docol</t>
  </si>
  <si>
    <t>'170306</t>
  </si>
  <si>
    <t>Torneira para tanque, marcas de referência Fabrimar, Deca ou Docol.</t>
  </si>
  <si>
    <t>'170309</t>
  </si>
  <si>
    <t>Torneira para jardim de 3/4" marcas de referência Fabrimar, Deca ou Docol</t>
  </si>
  <si>
    <t xml:space="preserve">Torneira de metal com borda roscável, marcas de referência Fabrimar, Deca ou Docol </t>
  </si>
  <si>
    <t>Registro de pressão com canopla cromada diam. 15mm (1/2"), marcas de referência Fabrimar, Deca ou Docol</t>
  </si>
  <si>
    <t xml:space="preserve"> Registro de gaveta com canopla cromada, diam. 20mm (3/4"), marcas de referência Fabrimar, Deca ou Docol </t>
  </si>
  <si>
    <t>'170315</t>
  </si>
  <si>
    <t>Torneira pressão cromada diam. 1/2" para pia, marcas de referência Fabrimar, Deca ou Docol</t>
  </si>
  <si>
    <t>'1705</t>
  </si>
  <si>
    <t>OUTROS APARELHOS</t>
  </si>
  <si>
    <t>170512</t>
  </si>
  <si>
    <t>Cuba de aço inox n° 1(dim.460x300x150)mm, marcas de referência Franke, Strake, tramontina, inclusive válvula de metal 31/2" e sifão cromado 1 x 1/2", excl. torneira</t>
  </si>
  <si>
    <t>Tanque simples de aço inox Fischer, mod. TQ1-S AISI 304, ou equivalente nas marcas Metalpress ou Mekal, inclusive válvula de metal 1 1/4"  e sifão cromado 2", excl. torneira</t>
  </si>
  <si>
    <t>170519</t>
  </si>
  <si>
    <t xml:space="preserve"> Ducha manual Acqua jet , linha Aquarius, com registro ref.C 2195, marcas de referência Fabrimar, Deca ou Docol</t>
  </si>
  <si>
    <t xml:space="preserve">Reservatório de polietileno de 2000L, inclusive peça de apoio 6x16 cm, exclusive flanges e torneira de bóia </t>
  </si>
  <si>
    <t>'18</t>
  </si>
  <si>
    <t>APARELHOS ELÉTRICOS</t>
  </si>
  <si>
    <t xml:space="preserve">Luminária Plafon LED Embutir Branco </t>
  </si>
  <si>
    <t>Arandela com lâmpada incandescente de 100W ( rampa de acesso e área externa )</t>
  </si>
  <si>
    <t>Spot Projetor De Luz Embutido De Solo P/ Lâmpada Par20</t>
  </si>
  <si>
    <t>Spot Led 5w Direcionável Bivolt Embutir</t>
  </si>
  <si>
    <t>'1802</t>
  </si>
  <si>
    <t>INTERRUPTORES E TOMADAS</t>
  </si>
  <si>
    <t>Tomada padrão brasileiro linha branca, NBR 14136 2 polos + terra 10A/250V, com placa 4x2"</t>
  </si>
  <si>
    <t>'180204</t>
  </si>
  <si>
    <t>Interruptor de uma tecla simples 10A/250V, com placa 4x2"</t>
  </si>
  <si>
    <t>'180205</t>
  </si>
  <si>
    <t>Interruptor de duas teclas simples 10A/250V, com placa 4x2"</t>
  </si>
  <si>
    <t xml:space="preserve">Interruptor de uma tecla paralelo 10A/250V, com placa 4x2" </t>
  </si>
  <si>
    <t>'180220</t>
  </si>
  <si>
    <t>Tomada coaxial 75 ohms para TV</t>
  </si>
  <si>
    <t>'1808</t>
  </si>
  <si>
    <t>180809</t>
  </si>
  <si>
    <t>Chuveiro elétrico tipo ducha Lorenzet ou Corona</t>
  </si>
  <si>
    <t>PINTURA</t>
  </si>
  <si>
    <t>'1901</t>
  </si>
  <si>
    <t>SOBRE PAREDES E FORROS</t>
  </si>
  <si>
    <t>190101</t>
  </si>
  <si>
    <t>Emassamento de paredes e forros, com duas demãos de massa à base de PVA, marcas de referência Suvinil, Coral ou Metalatex</t>
  </si>
  <si>
    <t>'190104</t>
  </si>
  <si>
    <t>Pintura com tinta látex PVA, marcas de referência Suvinil, Coral ou Metalatex, inclusive selador em paredes e forros, a três demãos</t>
  </si>
  <si>
    <t>SERVIÇOS COMPLEMENTARES</t>
  </si>
  <si>
    <t>MUROS E FECHAMENTOS</t>
  </si>
  <si>
    <t>Mureta em alvenaria de blocos cerâmicos 10x20x20cmm, h=0.60cm, para fechamento de quadra, com pilaretes de travamento em concreto armado a cada 3m, inclusive chapisco</t>
  </si>
  <si>
    <t>Gradil H = 1.90m  padrão SEDU em tudo de FG 2"  e barra chata de 11/2"x1/4", para fixação sobre mureta conforme projeto, exclusive a mureta.</t>
  </si>
  <si>
    <t>PAVIMENTAÇÃO</t>
  </si>
  <si>
    <t>94992 SINAPI</t>
  </si>
  <si>
    <t>EXECUÇÃO DE PASSEIO (CALÇADA) OU PISO DE CONCRETO COM CONCRETO MOLDADO  IN LOCO, FEITO EM OBRA, ACABAMENTO CONVENCIONAL, ESPESSURA 6 CM, ARMADO. AF_07/2016</t>
  </si>
  <si>
    <t>Fornecimento e assentamento de ladrilho hidráulico pastilhado, vermelho, dim. 20x20 cm, esp. 1.5cm,
assentado com pasta de cimento colante, exclusive regularização e lastro</t>
  </si>
  <si>
    <t>PAISAGISMO</t>
  </si>
  <si>
    <t>Fornecimento e plantio de grama em placas tipo esmeralda, inclusive fornecimento de terra vegetal</t>
  </si>
  <si>
    <t>TRATAMENTO, CONSERVAÇÃO E LIMPEZA</t>
  </si>
  <si>
    <t>Limpeza geral da obra</t>
  </si>
  <si>
    <t>DIVERSOS EXTERNOS</t>
  </si>
  <si>
    <t>Placa para inauguração de obra em alumínio polido e=4mm, dimensões 40 x 50 cm, gravação em baixo
relevo, inclusive pintura e fixação</t>
  </si>
  <si>
    <t>03602/ORSE</t>
  </si>
  <si>
    <t xml:space="preserve">Madeira angelin vermelho, serrada, aparelhada em dimensões e comprimentos pré-estabelecidos </t>
  </si>
  <si>
    <t xml:space="preserve"> m3</t>
  </si>
  <si>
    <t>DIVERSOS INTERNOS</t>
  </si>
  <si>
    <t>08759/ORSE</t>
  </si>
  <si>
    <t xml:space="preserve">
Corrimão em aço inox ø=1 1/2", duplo, h=90cm</t>
  </si>
  <si>
    <t>100866/SINAPI</t>
  </si>
  <si>
    <t xml:space="preserve">
Barra de apoio reta, em aco inox polido, comprimento 60cm, fixada na parede - fornecimento e instalação. Af_01/2020</t>
  </si>
  <si>
    <t>ADMINISTRAÇÃO</t>
  </si>
  <si>
    <t>21.1</t>
  </si>
  <si>
    <t>Administração Local</t>
  </si>
  <si>
    <t>TOTAL GERAL</t>
  </si>
  <si>
    <t xml:space="preserve">Total </t>
  </si>
  <si>
    <t>ESTADO DO ESPÍRITO SANTO</t>
  </si>
  <si>
    <t xml:space="preserve"> PREFEITURA MUNICIPAL DE GUARAPARI</t>
  </si>
  <si>
    <t>SEMOP - SECRETARIA MUNICIPAL DE OBRAS PÚBLICAS</t>
  </si>
  <si>
    <t xml:space="preserve">cronograma físico financeiro da obra </t>
  </si>
  <si>
    <t>serviços</t>
  </si>
  <si>
    <t>TOTAL  R$</t>
  </si>
  <si>
    <t xml:space="preserve">% </t>
  </si>
  <si>
    <t>serviços a executar</t>
  </si>
  <si>
    <t>Mês 1</t>
  </si>
  <si>
    <t>Mês 2</t>
  </si>
  <si>
    <t>Mês 3</t>
  </si>
  <si>
    <t>Mês 4</t>
  </si>
  <si>
    <t>Mês 5</t>
  </si>
  <si>
    <t>Mês 6</t>
  </si>
  <si>
    <t>TOTAL R$</t>
  </si>
  <si>
    <t>Acumulado</t>
  </si>
  <si>
    <t>Mês 7</t>
  </si>
  <si>
    <t>Mês 8</t>
  </si>
  <si>
    <t>Mês 9</t>
  </si>
  <si>
    <t>Mês 10</t>
  </si>
  <si>
    <t>Mês 11</t>
  </si>
  <si>
    <t>Mês 12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</si>
</sst>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[$€-2]* #,##0.00_);_([$€-2]* \(#,##0.00\);_([$€-2]* \-??_)"/>
    <numFmt numFmtId="171" formatCode="_(&quot;R$ &quot;* #,##0.00_);_(&quot;R$ &quot;* \(#,##0.00\);_(&quot;R$ &quot;* \-??_);_(@_)"/>
    <numFmt numFmtId="172" formatCode="_-&quot;R$ &quot;* #,##0.00_-;&quot;-R$ &quot;* #,##0.00_-;_-&quot;R$ &quot;* \-??_-;_-@_-"/>
    <numFmt numFmtId="173" formatCode="#,##0.00&quot; (2)&quot;"/>
    <numFmt numFmtId="174" formatCode="#.##0"/>
    <numFmt numFmtId="175" formatCode="_(* #,##0.00_);_(* \(#,##0.00\);_(* \-??_);_(@_)"/>
    <numFmt numFmtId="176" formatCode="&quot;R$ &quot;#,##0.00_);[Red]&quot;(R$ &quot;#,##0.00\)"/>
    <numFmt numFmtId="177" formatCode="#,##0.00_ ;\-#,##0.00\ "/>
    <numFmt numFmtId="178" formatCode="_-* #,##0.00_-;\-* #,##0.00_-;_-* \-??_-;_-@_-"/>
    <numFmt numFmtId="179" formatCode="#,##0.00;[Red]#,##0.00"/>
    <numFmt numFmtId="180" formatCode="_-[$R$-416]\ * #,##0.00_-;\-[$R$-416]\ * #,##0.00_-;_-[$R$-416]\ * \-??_-;_-@_-"/>
    <numFmt numFmtId="181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ill="0" applyBorder="0" applyAlignment="0" applyProtection="0"/>
    <xf numFmtId="0" fontId="36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8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vertical="center" wrapText="1"/>
    </xf>
    <xf numFmtId="10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14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9" fontId="4" fillId="33" borderId="12" xfId="0" applyNumberFormat="1" applyFont="1" applyFill="1" applyBorder="1" applyAlignment="1">
      <alignment horizontal="center" vertical="center"/>
    </xf>
    <xf numFmtId="40" fontId="4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75" fontId="8" fillId="0" borderId="12" xfId="146" applyFont="1" applyFill="1" applyBorder="1" applyAlignment="1" applyProtection="1">
      <alignment horizontal="center" wrapText="1"/>
      <protection/>
    </xf>
    <xf numFmtId="175" fontId="5" fillId="0" borderId="12" xfId="146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/>
    </xf>
    <xf numFmtId="2" fontId="9" fillId="0" borderId="12" xfId="146" applyNumberFormat="1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>
      <alignment horizontal="center" wrapText="1"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left" vertical="top" wrapText="1"/>
      <protection/>
    </xf>
    <xf numFmtId="0" fontId="7" fillId="0" borderId="12" xfId="57" applyFont="1" applyFill="1" applyBorder="1" applyAlignment="1">
      <alignment horizontal="center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2" xfId="57" applyFont="1" applyFill="1" applyBorder="1" applyAlignment="1">
      <alignment horizont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top" wrapText="1"/>
      <protection/>
    </xf>
    <xf numFmtId="0" fontId="8" fillId="0" borderId="12" xfId="57" applyFont="1" applyFill="1" applyBorder="1" applyAlignment="1">
      <alignment horizontal="center" wrapText="1"/>
      <protection/>
    </xf>
    <xf numFmtId="0" fontId="8" fillId="0" borderId="12" xfId="57" applyFont="1" applyFill="1" applyBorder="1" applyAlignment="1">
      <alignment horizontal="left" vertical="top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vertical="center" wrapText="1"/>
      <protection/>
    </xf>
    <xf numFmtId="178" fontId="7" fillId="0" borderId="12" xfId="146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wrapText="1"/>
    </xf>
    <xf numFmtId="178" fontId="8" fillId="0" borderId="12" xfId="146" applyNumberFormat="1" applyFont="1" applyFill="1" applyBorder="1" applyAlignment="1" applyProtection="1">
      <alignment horizontal="center" vertical="center" wrapText="1"/>
      <protection/>
    </xf>
    <xf numFmtId="178" fontId="7" fillId="0" borderId="12" xfId="146" applyNumberFormat="1" applyFont="1" applyFill="1" applyBorder="1" applyAlignment="1" applyProtection="1">
      <alignment horizontal="center" vertical="center"/>
      <protection/>
    </xf>
    <xf numFmtId="178" fontId="7" fillId="0" borderId="12" xfId="146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/>
    </xf>
    <xf numFmtId="0" fontId="6" fillId="0" borderId="12" xfId="57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175" fontId="0" fillId="0" borderId="12" xfId="146" applyFont="1" applyFill="1" applyBorder="1" applyAlignment="1" applyProtection="1">
      <alignment horizontal="center" wrapText="1"/>
      <protection/>
    </xf>
    <xf numFmtId="0" fontId="0" fillId="0" borderId="0" xfId="73" applyFont="1">
      <alignment/>
      <protection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NumberFormat="1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right"/>
    </xf>
    <xf numFmtId="181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vertical="center"/>
    </xf>
    <xf numFmtId="10" fontId="9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0" fontId="12" fillId="0" borderId="13" xfId="0" applyNumberFormat="1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4" fontId="9" fillId="0" borderId="13" xfId="0" applyNumberFormat="1" applyFont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12" fillId="34" borderId="21" xfId="0" applyFont="1" applyFill="1" applyBorder="1" applyAlignment="1">
      <alignment horizontal="right"/>
    </xf>
    <xf numFmtId="4" fontId="12" fillId="34" borderId="21" xfId="0" applyNumberFormat="1" applyFont="1" applyFill="1" applyBorder="1" applyAlignment="1">
      <alignment horizontal="center"/>
    </xf>
    <xf numFmtId="10" fontId="12" fillId="34" borderId="21" xfId="0" applyNumberFormat="1" applyFont="1" applyFill="1" applyBorder="1" applyAlignment="1">
      <alignment horizontal="center"/>
    </xf>
    <xf numFmtId="4" fontId="12" fillId="34" borderId="13" xfId="0" applyNumberFormat="1" applyFont="1" applyFill="1" applyBorder="1" applyAlignment="1">
      <alignment horizontal="center" vertical="center"/>
    </xf>
    <xf numFmtId="10" fontId="12" fillId="34" borderId="13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right"/>
    </xf>
    <xf numFmtId="4" fontId="12" fillId="34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73" applyFont="1" applyFill="1" applyBorder="1" applyAlignment="1">
      <alignment/>
      <protection/>
    </xf>
    <xf numFmtId="0" fontId="10" fillId="33" borderId="12" xfId="78" applyFont="1" applyFill="1" applyBorder="1" applyAlignment="1">
      <alignment horizontal="center" vertical="center"/>
      <protection/>
    </xf>
    <xf numFmtId="0" fontId="4" fillId="33" borderId="12" xfId="78" applyFont="1" applyFill="1" applyBorder="1" applyAlignment="1">
      <alignment horizontal="center" vertical="center"/>
      <protection/>
    </xf>
    <xf numFmtId="172" fontId="9" fillId="35" borderId="12" xfId="78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7" fontId="9" fillId="0" borderId="22" xfId="0" applyNumberFormat="1" applyFont="1" applyBorder="1" applyAlignment="1">
      <alignment horizontal="center"/>
    </xf>
    <xf numFmtId="17" fontId="9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right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</cellXfs>
  <cellStyles count="13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Moeda 5" xfId="51"/>
    <cellStyle name="Moeda 6" xfId="52"/>
    <cellStyle name="Moeda 7" xfId="53"/>
    <cellStyle name="Neutra" xfId="54"/>
    <cellStyle name="Normal 11 2" xfId="55"/>
    <cellStyle name="Normal 11 2 2" xfId="56"/>
    <cellStyle name="Normal 2" xfId="57"/>
    <cellStyle name="Normal 2 2" xfId="58"/>
    <cellStyle name="Normal 2 2 2" xfId="59"/>
    <cellStyle name="Normal 2 2 3" xfId="60"/>
    <cellStyle name="Normal 2 3" xfId="61"/>
    <cellStyle name="Normal 2 3 2" xfId="62"/>
    <cellStyle name="Normal 2 3 3" xfId="63"/>
    <cellStyle name="Normal 2 4" xfId="64"/>
    <cellStyle name="Normal 3" xfId="65"/>
    <cellStyle name="Normal 3 2" xfId="66"/>
    <cellStyle name="Normal 4" xfId="67"/>
    <cellStyle name="Normal 4 2" xfId="68"/>
    <cellStyle name="Normal 4 2 2" xfId="69"/>
    <cellStyle name="Normal 4 3" xfId="70"/>
    <cellStyle name="Normal 5" xfId="71"/>
    <cellStyle name="Normal 5 2" xfId="72"/>
    <cellStyle name="Normal 6" xfId="73"/>
    <cellStyle name="Normal 6 2" xfId="74"/>
    <cellStyle name="Normal 7" xfId="75"/>
    <cellStyle name="Normal 8" xfId="76"/>
    <cellStyle name="Normal 9" xfId="77"/>
    <cellStyle name="Normal_PLANILHA EPG DE NOVO BRASIL" xfId="78"/>
    <cellStyle name="Nota" xfId="79"/>
    <cellStyle name="Percent" xfId="80"/>
    <cellStyle name="Porcentagem 2" xfId="81"/>
    <cellStyle name="Porcentagem 3" xfId="82"/>
    <cellStyle name="Porcentagem 4" xfId="83"/>
    <cellStyle name="Saída" xfId="84"/>
    <cellStyle name="Comma [0]" xfId="85"/>
    <cellStyle name="Separador de milhares 10" xfId="86"/>
    <cellStyle name="Separador de milhares 11" xfId="87"/>
    <cellStyle name="Separador de milhares 2" xfId="88"/>
    <cellStyle name="Separador de milhares 2 2" xfId="89"/>
    <cellStyle name="Separador de milhares 2 2 10" xfId="90"/>
    <cellStyle name="Separador de milhares 2 2 2" xfId="91"/>
    <cellStyle name="Separador de milhares 2 2 2 2" xfId="92"/>
    <cellStyle name="Separador de milhares 2 2 2 2 2" xfId="93"/>
    <cellStyle name="Separador de milhares 2 2 2 2 2 2" xfId="94"/>
    <cellStyle name="Separador de milhares 2 2 2 2 3" xfId="95"/>
    <cellStyle name="Separador de milhares 2 2 2 2 3 2" xfId="96"/>
    <cellStyle name="Separador de milhares 2 2 2 2 4" xfId="97"/>
    <cellStyle name="Separador de milhares 2 2 2 3" xfId="98"/>
    <cellStyle name="Separador de milhares 2 2 2 3 2" xfId="99"/>
    <cellStyle name="Separador de milhares 2 2 2 4" xfId="100"/>
    <cellStyle name="Separador de milhares 2 2 3" xfId="101"/>
    <cellStyle name="Separador de milhares 2 2 3 2" xfId="102"/>
    <cellStyle name="Separador de milhares 2 2 4" xfId="103"/>
    <cellStyle name="Separador de milhares 2 2 4 2" xfId="104"/>
    <cellStyle name="Separador de milhares 2 2 5" xfId="105"/>
    <cellStyle name="Separador de milhares 2 2 5 2" xfId="106"/>
    <cellStyle name="Separador de milhares 2 2 6" xfId="107"/>
    <cellStyle name="Separador de milhares 2 2 6 2" xfId="108"/>
    <cellStyle name="Separador de milhares 2 2 7" xfId="109"/>
    <cellStyle name="Separador de milhares 2 2 7 2" xfId="110"/>
    <cellStyle name="Separador de milhares 2 2 8" xfId="111"/>
    <cellStyle name="Separador de milhares 2 2 8 2" xfId="112"/>
    <cellStyle name="Separador de milhares 2 2 9" xfId="113"/>
    <cellStyle name="Separador de milhares 2 2 9 2" xfId="114"/>
    <cellStyle name="Separador de milhares 2 3" xfId="115"/>
    <cellStyle name="Separador de milhares 2 3 2" xfId="116"/>
    <cellStyle name="Separador de milhares 2 4" xfId="117"/>
    <cellStyle name="Separador de milhares 2 4 2" xfId="118"/>
    <cellStyle name="Separador de milhares 2 5" xfId="119"/>
    <cellStyle name="Separador de milhares 2 5 2" xfId="120"/>
    <cellStyle name="Separador de milhares 2 6" xfId="121"/>
    <cellStyle name="Separador de milhares 2 6 2" xfId="122"/>
    <cellStyle name="Separador de milhares 2 7" xfId="123"/>
    <cellStyle name="Separador de milhares 2 7 2" xfId="124"/>
    <cellStyle name="Separador de milhares 2 8" xfId="125"/>
    <cellStyle name="Separador de milhares 2 8 2" xfId="126"/>
    <cellStyle name="Separador de milhares 3" xfId="127"/>
    <cellStyle name="Separador de milhares 3 2" xfId="128"/>
    <cellStyle name="Separador de milhares 3 2 2" xfId="129"/>
    <cellStyle name="Separador de milhares 3 3" xfId="130"/>
    <cellStyle name="Separador de milhares 4" xfId="131"/>
    <cellStyle name="Separador de milhares 4 2" xfId="132"/>
    <cellStyle name="Separador de milhares 5" xfId="133"/>
    <cellStyle name="Separador de milhares 6" xfId="134"/>
    <cellStyle name="Separador de milhares 7" xfId="135"/>
    <cellStyle name="Separador de milhares 8" xfId="136"/>
    <cellStyle name="Separador de milhares 9" xfId="137"/>
    <cellStyle name="Texto de Aviso" xfId="138"/>
    <cellStyle name="Texto Explicativo" xfId="139"/>
    <cellStyle name="Título" xfId="140"/>
    <cellStyle name="Título 1" xfId="141"/>
    <cellStyle name="Título 2" xfId="142"/>
    <cellStyle name="Título 3" xfId="143"/>
    <cellStyle name="Título 4" xfId="144"/>
    <cellStyle name="Total" xfId="145"/>
    <cellStyle name="Comma" xfId="146"/>
    <cellStyle name="Vírgula 2" xfId="147"/>
    <cellStyle name="Vírgula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85725</xdr:rowOff>
    </xdr:from>
    <xdr:to>
      <xdr:col>0</xdr:col>
      <xdr:colOff>857250</xdr:colOff>
      <xdr:row>1</xdr:row>
      <xdr:rowOff>219075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123825</xdr:rowOff>
    </xdr:from>
    <xdr:to>
      <xdr:col>1</xdr:col>
      <xdr:colOff>609600</xdr:colOff>
      <xdr:row>3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714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30</xdr:row>
      <xdr:rowOff>9525</xdr:rowOff>
    </xdr:from>
    <xdr:to>
      <xdr:col>1</xdr:col>
      <xdr:colOff>323850</xdr:colOff>
      <xdr:row>32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29275"/>
          <a:ext cx="4286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OS\emanuel.vieira\Documents\Emanuel\Emanuel\trabalhos\med%20pra&#231;a%20cel\modelo%20caixa\BM_caixav2_04a%20desbloque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e Medição"/>
      <sheetName val="RESU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showZeros="0" tabSelected="1" view="pageBreakPreview" zoomScale="90" zoomScaleNormal="90" zoomScaleSheetLayoutView="90" zoomScalePageLayoutView="0" workbookViewId="0" topLeftCell="A1">
      <pane xSplit="2" ySplit="11" topLeftCell="C15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159" sqref="H159"/>
    </sheetView>
  </sheetViews>
  <sheetFormatPr defaultColWidth="11.28125" defaultRowHeight="12.75"/>
  <cols>
    <col min="1" max="1" width="15.8515625" style="1" customWidth="1"/>
    <col min="2" max="2" width="69.00390625" style="0" customWidth="1"/>
    <col min="3" max="3" width="8.28125" style="0" customWidth="1"/>
    <col min="4" max="4" width="11.00390625" style="0" customWidth="1"/>
    <col min="5" max="5" width="12.421875" style="0" customWidth="1"/>
    <col min="6" max="6" width="14.57421875" style="0" customWidth="1"/>
  </cols>
  <sheetData>
    <row r="1" spans="1:6" s="2" customFormat="1" ht="26.25" customHeight="1">
      <c r="A1" s="105" t="s">
        <v>0</v>
      </c>
      <c r="B1" s="105"/>
      <c r="C1" s="105"/>
      <c r="D1" s="105"/>
      <c r="E1" s="105"/>
      <c r="F1" s="105"/>
    </row>
    <row r="2" spans="1:6" s="2" customFormat="1" ht="24" customHeight="1">
      <c r="A2" s="106" t="s">
        <v>1</v>
      </c>
      <c r="B2" s="106"/>
      <c r="C2" s="106"/>
      <c r="D2" s="106"/>
      <c r="E2" s="106"/>
      <c r="F2" s="106"/>
    </row>
    <row r="3" spans="1:6" s="2" customFormat="1" ht="24" customHeight="1">
      <c r="A3" s="107" t="s">
        <v>2</v>
      </c>
      <c r="B3" s="107"/>
      <c r="C3" s="107"/>
      <c r="D3" s="107"/>
      <c r="E3" s="107"/>
      <c r="F3" s="107"/>
    </row>
    <row r="4" spans="1:6" s="2" customFormat="1" ht="9" customHeight="1">
      <c r="A4" s="3"/>
      <c r="B4" s="4"/>
      <c r="C4" s="5"/>
      <c r="D4" s="5"/>
      <c r="E4" s="6"/>
      <c r="F4" s="7"/>
    </row>
    <row r="5" spans="1:6" s="2" customFormat="1" ht="15" customHeight="1">
      <c r="A5" s="108" t="s">
        <v>3</v>
      </c>
      <c r="B5" s="108"/>
      <c r="C5" s="108"/>
      <c r="D5" s="108"/>
      <c r="E5" s="108"/>
      <c r="F5" s="108"/>
    </row>
    <row r="6" spans="2:6" s="2" customFormat="1" ht="16.5" customHeight="1">
      <c r="B6" s="4"/>
      <c r="C6" s="5"/>
      <c r="D6" s="5"/>
      <c r="E6" s="109"/>
      <c r="F6" s="109"/>
    </row>
    <row r="7" spans="1:6" s="2" customFormat="1" ht="24" customHeight="1">
      <c r="A7" s="110" t="s">
        <v>4</v>
      </c>
      <c r="B7" s="110"/>
      <c r="C7" s="5"/>
      <c r="D7" s="5"/>
      <c r="E7" s="6" t="s">
        <v>5</v>
      </c>
      <c r="F7" s="8">
        <v>0.2696</v>
      </c>
    </row>
    <row r="8" spans="1:6" s="11" customFormat="1" ht="9" customHeight="1" hidden="1">
      <c r="A8" s="9"/>
      <c r="B8" s="4"/>
      <c r="C8" s="5"/>
      <c r="D8" s="5"/>
      <c r="E8" s="6"/>
      <c r="F8" s="10"/>
    </row>
    <row r="9" spans="1:6" s="11" customFormat="1" ht="9" customHeight="1" hidden="1">
      <c r="A9" s="12"/>
      <c r="B9" s="12"/>
      <c r="C9" s="12"/>
      <c r="D9" s="12"/>
      <c r="E9" s="12"/>
      <c r="F9" s="13"/>
    </row>
    <row r="10" spans="1:6" s="16" customFormat="1" ht="12.75" customHeight="1">
      <c r="A10" s="99" t="s">
        <v>6</v>
      </c>
      <c r="B10" s="99"/>
      <c r="C10" s="99" t="s">
        <v>7</v>
      </c>
      <c r="D10" s="14"/>
      <c r="E10" s="100" t="s">
        <v>8</v>
      </c>
      <c r="F10" s="100"/>
    </row>
    <row r="11" spans="1:6" s="19" customFormat="1" ht="12.75">
      <c r="A11" s="99"/>
      <c r="B11" s="99"/>
      <c r="C11" s="99"/>
      <c r="D11" s="17" t="s">
        <v>9</v>
      </c>
      <c r="E11" s="18" t="s">
        <v>10</v>
      </c>
      <c r="F11" s="15" t="s">
        <v>11</v>
      </c>
    </row>
    <row r="12" spans="1:6" s="19" customFormat="1" ht="15.75">
      <c r="A12" s="20">
        <v>1</v>
      </c>
      <c r="B12" s="21" t="s">
        <v>12</v>
      </c>
      <c r="C12" s="21"/>
      <c r="D12" s="22"/>
      <c r="E12" s="23"/>
      <c r="F12" s="24"/>
    </row>
    <row r="13" spans="1:6" s="19" customFormat="1" ht="15.75">
      <c r="A13" s="20" t="s">
        <v>13</v>
      </c>
      <c r="B13" s="21" t="s">
        <v>14</v>
      </c>
      <c r="C13" s="21"/>
      <c r="D13" s="25"/>
      <c r="E13" s="26"/>
      <c r="F13" s="27"/>
    </row>
    <row r="14" spans="1:6" s="19" customFormat="1" ht="15">
      <c r="A14" s="28">
        <v>20305</v>
      </c>
      <c r="B14" s="29" t="s">
        <v>15</v>
      </c>
      <c r="C14" s="30" t="s">
        <v>16</v>
      </c>
      <c r="D14" s="31">
        <v>240.728856</v>
      </c>
      <c r="E14" s="31">
        <v>8</v>
      </c>
      <c r="F14" s="32">
        <f aca="true" t="shared" si="0" ref="F14:F176">E14*D14</f>
        <v>1925.830848</v>
      </c>
    </row>
    <row r="15" spans="1:6" s="19" customFormat="1" ht="60">
      <c r="A15" s="28" t="s">
        <v>17</v>
      </c>
      <c r="B15" s="29" t="s">
        <v>18</v>
      </c>
      <c r="C15" s="30" t="s">
        <v>16</v>
      </c>
      <c r="D15" s="31">
        <v>523.062504</v>
      </c>
      <c r="E15" s="31">
        <v>14.5</v>
      </c>
      <c r="F15" s="32">
        <f t="shared" si="0"/>
        <v>7584.406308</v>
      </c>
    </row>
    <row r="16" spans="1:6" s="19" customFormat="1" ht="15.75">
      <c r="A16" s="20" t="s">
        <v>19</v>
      </c>
      <c r="B16" s="21" t="s">
        <v>20</v>
      </c>
      <c r="C16" s="30"/>
      <c r="D16" s="31"/>
      <c r="E16" s="31"/>
      <c r="F16" s="32">
        <f t="shared" si="0"/>
        <v>0</v>
      </c>
    </row>
    <row r="17" spans="1:6" s="19" customFormat="1" ht="45">
      <c r="A17" s="33" t="s">
        <v>21</v>
      </c>
      <c r="B17" s="29" t="s">
        <v>22</v>
      </c>
      <c r="C17" s="30" t="s">
        <v>23</v>
      </c>
      <c r="D17" s="31">
        <v>464.076888</v>
      </c>
      <c r="E17" s="31">
        <v>15.56</v>
      </c>
      <c r="F17" s="32">
        <f t="shared" si="0"/>
        <v>7221.03637728</v>
      </c>
    </row>
    <row r="18" spans="1:6" s="19" customFormat="1" ht="30">
      <c r="A18" s="33" t="s">
        <v>24</v>
      </c>
      <c r="B18" s="29" t="s">
        <v>25</v>
      </c>
      <c r="C18" s="30" t="s">
        <v>26</v>
      </c>
      <c r="D18" s="31">
        <v>8.836416</v>
      </c>
      <c r="E18" s="31">
        <v>1112.16</v>
      </c>
      <c r="F18" s="32">
        <f t="shared" si="0"/>
        <v>9827.50841856</v>
      </c>
    </row>
    <row r="19" spans="1:6" s="19" customFormat="1" ht="30">
      <c r="A19" s="33" t="s">
        <v>27</v>
      </c>
      <c r="B19" s="29" t="s">
        <v>28</v>
      </c>
      <c r="C19" s="30" t="s">
        <v>26</v>
      </c>
      <c r="D19" s="31">
        <v>9.01416</v>
      </c>
      <c r="E19" s="31">
        <v>243.87</v>
      </c>
      <c r="F19" s="32">
        <f t="shared" si="0"/>
        <v>2198.2831992</v>
      </c>
    </row>
    <row r="20" spans="1:6" s="19" customFormat="1" ht="60">
      <c r="A20" s="33">
        <v>40337</v>
      </c>
      <c r="B20" s="29" t="s">
        <v>29</v>
      </c>
      <c r="C20" s="30" t="s">
        <v>16</v>
      </c>
      <c r="D20" s="31">
        <v>85.19016</v>
      </c>
      <c r="E20" s="31">
        <v>234.66</v>
      </c>
      <c r="F20" s="32">
        <f t="shared" si="0"/>
        <v>19990.722945600002</v>
      </c>
    </row>
    <row r="21" spans="1:6" s="19" customFormat="1" ht="15.75">
      <c r="A21" s="20" t="s">
        <v>30</v>
      </c>
      <c r="B21" s="21" t="s">
        <v>31</v>
      </c>
      <c r="C21" s="30"/>
      <c r="D21" s="31"/>
      <c r="E21" s="31"/>
      <c r="F21" s="32">
        <f t="shared" si="0"/>
        <v>0</v>
      </c>
    </row>
    <row r="22" spans="1:6" s="19" customFormat="1" ht="30">
      <c r="A22" s="33" t="s">
        <v>32</v>
      </c>
      <c r="B22" s="29" t="s">
        <v>33</v>
      </c>
      <c r="C22" s="30" t="s">
        <v>16</v>
      </c>
      <c r="D22" s="31">
        <v>85.532952</v>
      </c>
      <c r="E22" s="31">
        <v>421.56</v>
      </c>
      <c r="F22" s="32">
        <f t="shared" si="0"/>
        <v>36057.27124512</v>
      </c>
    </row>
    <row r="23" spans="1:6" s="19" customFormat="1" ht="15.75">
      <c r="A23" s="34" t="s">
        <v>34</v>
      </c>
      <c r="B23" s="35" t="s">
        <v>35</v>
      </c>
      <c r="C23" s="30"/>
      <c r="D23" s="31"/>
      <c r="E23" s="31"/>
      <c r="F23" s="32">
        <f t="shared" si="0"/>
        <v>0</v>
      </c>
    </row>
    <row r="24" spans="1:6" s="19" customFormat="1" ht="31.5">
      <c r="A24" s="34" t="s">
        <v>36</v>
      </c>
      <c r="B24" s="35" t="s">
        <v>37</v>
      </c>
      <c r="C24" s="30"/>
      <c r="D24" s="31"/>
      <c r="E24" s="31"/>
      <c r="F24" s="32">
        <f t="shared" si="0"/>
        <v>0</v>
      </c>
    </row>
    <row r="25" spans="1:6" s="19" customFormat="1" ht="60">
      <c r="A25" s="36" t="s">
        <v>38</v>
      </c>
      <c r="B25" s="37" t="s">
        <v>39</v>
      </c>
      <c r="C25" s="30" t="s">
        <v>16</v>
      </c>
      <c r="D25" s="31">
        <v>56.75112</v>
      </c>
      <c r="E25" s="31">
        <v>861.97</v>
      </c>
      <c r="F25" s="32">
        <f t="shared" si="0"/>
        <v>48917.7629064</v>
      </c>
    </row>
    <row r="26" spans="1:6" s="19" customFormat="1" ht="15.75">
      <c r="A26" s="34" t="s">
        <v>40</v>
      </c>
      <c r="B26" s="35" t="s">
        <v>41</v>
      </c>
      <c r="C26" s="30"/>
      <c r="D26" s="31"/>
      <c r="E26" s="31"/>
      <c r="F26" s="32">
        <f t="shared" si="0"/>
        <v>0</v>
      </c>
    </row>
    <row r="27" spans="1:6" s="19" customFormat="1" ht="15.75">
      <c r="A27" s="34" t="s">
        <v>42</v>
      </c>
      <c r="B27" s="35" t="s">
        <v>43</v>
      </c>
      <c r="C27" s="30"/>
      <c r="D27" s="31"/>
      <c r="E27" s="31"/>
      <c r="F27" s="32">
        <f t="shared" si="0"/>
        <v>0</v>
      </c>
    </row>
    <row r="28" spans="1:6" s="19" customFormat="1" ht="30">
      <c r="A28" s="38" t="s">
        <v>44</v>
      </c>
      <c r="B28" s="37" t="s">
        <v>45</v>
      </c>
      <c r="C28" s="30" t="s">
        <v>46</v>
      </c>
      <c r="D28" s="31">
        <v>1002.971304</v>
      </c>
      <c r="E28" s="31">
        <v>1</v>
      </c>
      <c r="F28" s="32">
        <f t="shared" si="0"/>
        <v>1002.971304</v>
      </c>
    </row>
    <row r="29" spans="1:6" s="19" customFormat="1" ht="30">
      <c r="A29" s="39" t="s">
        <v>47</v>
      </c>
      <c r="B29" s="40" t="s">
        <v>48</v>
      </c>
      <c r="C29" s="30" t="s">
        <v>46</v>
      </c>
      <c r="D29" s="31">
        <v>907.497384</v>
      </c>
      <c r="E29" s="31">
        <v>26</v>
      </c>
      <c r="F29" s="32">
        <f t="shared" si="0"/>
        <v>23594.931984</v>
      </c>
    </row>
    <row r="30" spans="1:6" s="19" customFormat="1" ht="15.75">
      <c r="A30" s="34" t="s">
        <v>49</v>
      </c>
      <c r="B30" s="35" t="s">
        <v>50</v>
      </c>
      <c r="C30" s="30"/>
      <c r="D30" s="31"/>
      <c r="E30" s="31"/>
      <c r="F30" s="32">
        <f t="shared" si="0"/>
        <v>0</v>
      </c>
    </row>
    <row r="31" spans="1:6" s="19" customFormat="1" ht="15.75">
      <c r="A31" s="34" t="s">
        <v>51</v>
      </c>
      <c r="B31" s="35" t="s">
        <v>52</v>
      </c>
      <c r="C31" s="30"/>
      <c r="D31" s="31"/>
      <c r="E31" s="31"/>
      <c r="F31" s="32">
        <f t="shared" si="0"/>
        <v>0</v>
      </c>
    </row>
    <row r="32" spans="1:6" s="19" customFormat="1" ht="15">
      <c r="A32" s="36" t="s">
        <v>53</v>
      </c>
      <c r="B32" s="37" t="s">
        <v>54</v>
      </c>
      <c r="C32" s="30" t="s">
        <v>16</v>
      </c>
      <c r="D32" s="31">
        <v>553.10124</v>
      </c>
      <c r="E32" s="31">
        <v>19.75</v>
      </c>
      <c r="F32" s="32">
        <f t="shared" si="0"/>
        <v>10923.749489999998</v>
      </c>
    </row>
    <row r="33" spans="1:6" s="19" customFormat="1" ht="15.75">
      <c r="A33" s="34" t="s">
        <v>55</v>
      </c>
      <c r="B33" s="35" t="s">
        <v>56</v>
      </c>
      <c r="C33" s="30"/>
      <c r="D33" s="31"/>
      <c r="E33" s="31"/>
      <c r="F33" s="32">
        <f t="shared" si="0"/>
        <v>0</v>
      </c>
    </row>
    <row r="34" spans="1:6" s="19" customFormat="1" ht="60">
      <c r="A34" s="36">
        <v>71701</v>
      </c>
      <c r="B34" s="37" t="s">
        <v>57</v>
      </c>
      <c r="C34" s="30" t="s">
        <v>16</v>
      </c>
      <c r="D34" s="31">
        <v>458.89692</v>
      </c>
      <c r="E34" s="31">
        <v>40.54</v>
      </c>
      <c r="F34" s="32">
        <f t="shared" si="0"/>
        <v>18603.6811368</v>
      </c>
    </row>
    <row r="35" spans="1:6" s="19" customFormat="1" ht="15.75">
      <c r="A35" s="34" t="s">
        <v>58</v>
      </c>
      <c r="B35" s="35" t="s">
        <v>59</v>
      </c>
      <c r="C35" s="30"/>
      <c r="D35" s="31"/>
      <c r="E35" s="31"/>
      <c r="F35" s="32">
        <f t="shared" si="0"/>
        <v>0</v>
      </c>
    </row>
    <row r="36" spans="1:6" s="19" customFormat="1" ht="15.75">
      <c r="A36" s="34" t="s">
        <v>60</v>
      </c>
      <c r="B36" s="35" t="s">
        <v>61</v>
      </c>
      <c r="C36" s="30"/>
      <c r="D36" s="31"/>
      <c r="E36" s="31"/>
      <c r="F36" s="32">
        <f t="shared" si="0"/>
        <v>0</v>
      </c>
    </row>
    <row r="37" spans="1:6" s="19" customFormat="1" ht="15">
      <c r="A37" s="41">
        <v>80102</v>
      </c>
      <c r="B37" s="42" t="s">
        <v>62</v>
      </c>
      <c r="C37" s="30" t="s">
        <v>16</v>
      </c>
      <c r="D37" s="31">
        <v>122.160912</v>
      </c>
      <c r="E37" s="31">
        <v>40.54</v>
      </c>
      <c r="F37" s="32">
        <f t="shared" si="0"/>
        <v>4952.40337248</v>
      </c>
    </row>
    <row r="38" spans="1:6" s="19" customFormat="1" ht="15">
      <c r="A38" s="41" t="s">
        <v>63</v>
      </c>
      <c r="B38" s="42" t="s">
        <v>64</v>
      </c>
      <c r="C38" s="30" t="s">
        <v>16</v>
      </c>
      <c r="D38" s="31">
        <v>458.57952</v>
      </c>
      <c r="E38" s="31">
        <v>4.4</v>
      </c>
      <c r="F38" s="32">
        <f t="shared" si="0"/>
        <v>2017.7498880000003</v>
      </c>
    </row>
    <row r="39" spans="1:6" s="19" customFormat="1" ht="15.75">
      <c r="A39" s="34" t="s">
        <v>65</v>
      </c>
      <c r="B39" s="35" t="s">
        <v>66</v>
      </c>
      <c r="C39" s="35"/>
      <c r="D39" s="31"/>
      <c r="E39" s="31"/>
      <c r="F39" s="32">
        <f t="shared" si="0"/>
        <v>0</v>
      </c>
    </row>
    <row r="40" spans="1:6" s="19" customFormat="1" ht="15.75">
      <c r="A40" s="34" t="s">
        <v>67</v>
      </c>
      <c r="B40" s="35" t="s">
        <v>68</v>
      </c>
      <c r="C40" s="35"/>
      <c r="D40" s="31"/>
      <c r="E40" s="31"/>
      <c r="F40" s="32">
        <f t="shared" si="0"/>
        <v>0</v>
      </c>
    </row>
    <row r="41" spans="1:6" s="19" customFormat="1" ht="60">
      <c r="A41" s="43">
        <v>90102</v>
      </c>
      <c r="B41" s="37" t="s">
        <v>69</v>
      </c>
      <c r="C41" s="44" t="s">
        <v>70</v>
      </c>
      <c r="D41" s="31">
        <v>97.162488</v>
      </c>
      <c r="E41" s="31">
        <v>316.93</v>
      </c>
      <c r="F41" s="32">
        <f t="shared" si="0"/>
        <v>30793.70732184</v>
      </c>
    </row>
    <row r="42" spans="1:6" s="19" customFormat="1" ht="60">
      <c r="A42" s="43" t="s">
        <v>71</v>
      </c>
      <c r="B42" s="37" t="s">
        <v>72</v>
      </c>
      <c r="C42" s="44" t="s">
        <v>70</v>
      </c>
      <c r="D42" s="31">
        <v>202.221888</v>
      </c>
      <c r="E42" s="31">
        <v>66.46</v>
      </c>
      <c r="F42" s="32">
        <f t="shared" si="0"/>
        <v>13439.66667648</v>
      </c>
    </row>
    <row r="43" spans="1:6" s="19" customFormat="1" ht="15.75">
      <c r="A43" s="34" t="s">
        <v>73</v>
      </c>
      <c r="B43" s="35" t="s">
        <v>74</v>
      </c>
      <c r="C43" s="35"/>
      <c r="D43" s="31"/>
      <c r="E43" s="31"/>
      <c r="F43" s="32">
        <f t="shared" si="0"/>
        <v>0</v>
      </c>
    </row>
    <row r="44" spans="1:6" s="19" customFormat="1" ht="30">
      <c r="A44" s="36">
        <v>90202</v>
      </c>
      <c r="B44" s="37" t="s">
        <v>75</v>
      </c>
      <c r="C44" s="45" t="s">
        <v>70</v>
      </c>
      <c r="D44" s="31">
        <v>50.365032</v>
      </c>
      <c r="E44" s="31">
        <v>316.93</v>
      </c>
      <c r="F44" s="32">
        <f t="shared" si="0"/>
        <v>15962.18959176</v>
      </c>
    </row>
    <row r="45" spans="1:6" s="19" customFormat="1" ht="60">
      <c r="A45" s="43">
        <v>90211</v>
      </c>
      <c r="B45" s="37" t="s">
        <v>76</v>
      </c>
      <c r="C45" s="45" t="s">
        <v>70</v>
      </c>
      <c r="D45" s="31">
        <v>147.184728</v>
      </c>
      <c r="E45" s="31">
        <v>66.46</v>
      </c>
      <c r="F45" s="32">
        <f t="shared" si="0"/>
        <v>9781.897022879999</v>
      </c>
    </row>
    <row r="46" spans="1:6" s="19" customFormat="1" ht="15.75">
      <c r="A46" s="34" t="s">
        <v>77</v>
      </c>
      <c r="B46" s="35" t="s">
        <v>78</v>
      </c>
      <c r="C46" s="35"/>
      <c r="D46" s="31"/>
      <c r="E46" s="31"/>
      <c r="F46" s="32">
        <f t="shared" si="0"/>
        <v>0</v>
      </c>
    </row>
    <row r="47" spans="1:6" s="19" customFormat="1" ht="15">
      <c r="A47" s="36">
        <v>90314</v>
      </c>
      <c r="B47" s="37" t="s">
        <v>79</v>
      </c>
      <c r="C47" s="45" t="s">
        <v>80</v>
      </c>
      <c r="D47" s="31">
        <v>43.29336</v>
      </c>
      <c r="E47" s="31">
        <v>54.6</v>
      </c>
      <c r="F47" s="32">
        <f t="shared" si="0"/>
        <v>2363.817456</v>
      </c>
    </row>
    <row r="48" spans="1:6" s="19" customFormat="1" ht="30">
      <c r="A48" s="36">
        <v>90305</v>
      </c>
      <c r="B48" s="37" t="s">
        <v>81</v>
      </c>
      <c r="C48" s="45" t="s">
        <v>80</v>
      </c>
      <c r="D48" s="31">
        <v>218.94252</v>
      </c>
      <c r="E48" s="31">
        <v>51.48</v>
      </c>
      <c r="F48" s="32">
        <f t="shared" si="0"/>
        <v>11271.160929599999</v>
      </c>
    </row>
    <row r="49" spans="1:6" s="19" customFormat="1" ht="15.75">
      <c r="A49" s="34" t="s">
        <v>82</v>
      </c>
      <c r="B49" s="35" t="s">
        <v>83</v>
      </c>
      <c r="C49" s="35"/>
      <c r="D49" s="31"/>
      <c r="E49" s="31"/>
      <c r="F49" s="32">
        <f t="shared" si="0"/>
        <v>0</v>
      </c>
    </row>
    <row r="50" spans="1:6" s="19" customFormat="1" ht="60">
      <c r="A50" s="36" t="s">
        <v>84</v>
      </c>
      <c r="B50" s="37" t="s">
        <v>85</v>
      </c>
      <c r="C50" s="44" t="s">
        <v>70</v>
      </c>
      <c r="D50" s="31">
        <v>232.032096</v>
      </c>
      <c r="E50" s="31">
        <v>8.69</v>
      </c>
      <c r="F50" s="32">
        <f t="shared" si="0"/>
        <v>2016.3589142399999</v>
      </c>
    </row>
    <row r="51" spans="1:6" s="19" customFormat="1" ht="15.75">
      <c r="A51" s="34" t="s">
        <v>86</v>
      </c>
      <c r="B51" s="35" t="s">
        <v>87</v>
      </c>
      <c r="C51" s="35"/>
      <c r="D51" s="31"/>
      <c r="E51" s="31"/>
      <c r="F51" s="32">
        <f t="shared" si="0"/>
        <v>0</v>
      </c>
    </row>
    <row r="52" spans="1:6" s="19" customFormat="1" ht="15.75">
      <c r="A52" s="34" t="s">
        <v>88</v>
      </c>
      <c r="B52" s="35" t="s">
        <v>89</v>
      </c>
      <c r="C52" s="35"/>
      <c r="D52" s="31"/>
      <c r="E52" s="31"/>
      <c r="F52" s="32">
        <f t="shared" si="0"/>
        <v>0</v>
      </c>
    </row>
    <row r="53" spans="1:6" s="19" customFormat="1" ht="15">
      <c r="A53" s="36" t="s">
        <v>90</v>
      </c>
      <c r="B53" s="37" t="s">
        <v>91</v>
      </c>
      <c r="C53" s="45" t="s">
        <v>70</v>
      </c>
      <c r="D53" s="31">
        <v>38.506968</v>
      </c>
      <c r="E53" s="31">
        <v>336.59</v>
      </c>
      <c r="F53" s="32">
        <f t="shared" si="0"/>
        <v>12961.06035912</v>
      </c>
    </row>
    <row r="54" spans="1:6" s="19" customFormat="1" ht="15">
      <c r="A54" s="36" t="s">
        <v>92</v>
      </c>
      <c r="B54" s="37" t="s">
        <v>93</v>
      </c>
      <c r="C54" s="45" t="s">
        <v>80</v>
      </c>
      <c r="D54" s="31">
        <v>8.8872</v>
      </c>
      <c r="E54" s="31">
        <v>409.62</v>
      </c>
      <c r="F54" s="32">
        <f t="shared" si="0"/>
        <v>3640.374864</v>
      </c>
    </row>
    <row r="55" spans="1:6" s="19" customFormat="1" ht="15.75">
      <c r="A55" s="34" t="s">
        <v>94</v>
      </c>
      <c r="B55" s="35" t="s">
        <v>95</v>
      </c>
      <c r="C55" s="45"/>
      <c r="D55" s="31"/>
      <c r="E55" s="31"/>
      <c r="F55" s="32">
        <f t="shared" si="0"/>
        <v>0</v>
      </c>
    </row>
    <row r="56" spans="1:6" s="19" customFormat="1" ht="31.5">
      <c r="A56" s="34" t="s">
        <v>96</v>
      </c>
      <c r="B56" s="35" t="s">
        <v>97</v>
      </c>
      <c r="C56" s="35"/>
      <c r="D56" s="31"/>
      <c r="E56" s="31"/>
      <c r="F56" s="32">
        <f t="shared" si="0"/>
        <v>0</v>
      </c>
    </row>
    <row r="57" spans="1:6" s="19" customFormat="1" ht="30">
      <c r="A57" s="43">
        <v>120301</v>
      </c>
      <c r="B57" s="37" t="s">
        <v>98</v>
      </c>
      <c r="C57" s="45" t="s">
        <v>70</v>
      </c>
      <c r="D57" s="31">
        <v>30.775104</v>
      </c>
      <c r="E57" s="31">
        <v>1723.94</v>
      </c>
      <c r="F57" s="32">
        <f t="shared" si="0"/>
        <v>53054.43278976</v>
      </c>
    </row>
    <row r="58" spans="1:6" s="19" customFormat="1" ht="30">
      <c r="A58" s="36">
        <v>120302</v>
      </c>
      <c r="B58" s="37" t="s">
        <v>99</v>
      </c>
      <c r="C58" s="44" t="s">
        <v>70</v>
      </c>
      <c r="D58" s="31">
        <v>22.319568</v>
      </c>
      <c r="E58" s="31">
        <v>896.64</v>
      </c>
      <c r="F58" s="32">
        <f t="shared" si="0"/>
        <v>20012.61745152</v>
      </c>
    </row>
    <row r="59" spans="1:6" s="19" customFormat="1" ht="15.75">
      <c r="A59" s="34" t="s">
        <v>100</v>
      </c>
      <c r="B59" s="35" t="s">
        <v>101</v>
      </c>
      <c r="C59" s="35"/>
      <c r="D59" s="31"/>
      <c r="E59" s="31"/>
      <c r="F59" s="32">
        <f t="shared" si="0"/>
        <v>0</v>
      </c>
    </row>
    <row r="60" spans="1:6" s="19" customFormat="1" ht="30">
      <c r="A60" s="36">
        <v>120101</v>
      </c>
      <c r="B60" s="37" t="s">
        <v>102</v>
      </c>
      <c r="C60" s="44" t="s">
        <v>70</v>
      </c>
      <c r="D60" s="31">
        <v>6.106776</v>
      </c>
      <c r="E60" s="31">
        <v>1677.12</v>
      </c>
      <c r="F60" s="32">
        <f t="shared" si="0"/>
        <v>10241.796165119998</v>
      </c>
    </row>
    <row r="61" spans="1:6" s="19" customFormat="1" ht="15.75">
      <c r="A61" s="34" t="s">
        <v>103</v>
      </c>
      <c r="B61" s="35" t="s">
        <v>104</v>
      </c>
      <c r="C61" s="35"/>
      <c r="D61" s="31"/>
      <c r="E61" s="31"/>
      <c r="F61" s="32">
        <f t="shared" si="0"/>
        <v>0</v>
      </c>
    </row>
    <row r="62" spans="1:6" s="19" customFormat="1" ht="60">
      <c r="A62" s="43" t="s">
        <v>105</v>
      </c>
      <c r="B62" s="37" t="s">
        <v>106</v>
      </c>
      <c r="C62" s="44" t="s">
        <v>70</v>
      </c>
      <c r="D62" s="31">
        <v>60.001296</v>
      </c>
      <c r="E62" s="31">
        <v>667.33</v>
      </c>
      <c r="F62" s="32">
        <f t="shared" si="0"/>
        <v>40040.66485968001</v>
      </c>
    </row>
    <row r="63" spans="1:6" s="19" customFormat="1" ht="45">
      <c r="A63" s="43" t="s">
        <v>107</v>
      </c>
      <c r="B63" s="37" t="s">
        <v>108</v>
      </c>
      <c r="C63" s="44" t="s">
        <v>70</v>
      </c>
      <c r="D63" s="31">
        <v>113.540328</v>
      </c>
      <c r="E63" s="31">
        <v>159.97</v>
      </c>
      <c r="F63" s="32">
        <f t="shared" si="0"/>
        <v>18163.04627016</v>
      </c>
    </row>
    <row r="64" spans="1:6" s="19" customFormat="1" ht="30">
      <c r="A64" s="43">
        <v>120227</v>
      </c>
      <c r="B64" s="37" t="s">
        <v>109</v>
      </c>
      <c r="C64" s="44" t="s">
        <v>80</v>
      </c>
      <c r="D64" s="31">
        <v>42.645864</v>
      </c>
      <c r="E64" s="31">
        <v>78.91</v>
      </c>
      <c r="F64" s="32">
        <f t="shared" si="0"/>
        <v>3365.1851282400003</v>
      </c>
    </row>
    <row r="65" spans="1:6" s="19" customFormat="1" ht="45">
      <c r="A65" s="46">
        <v>130315</v>
      </c>
      <c r="B65" s="47" t="s">
        <v>110</v>
      </c>
      <c r="C65" s="48" t="s">
        <v>80</v>
      </c>
      <c r="D65" s="31">
        <v>46.556232</v>
      </c>
      <c r="E65" s="31">
        <v>114.01</v>
      </c>
      <c r="F65" s="32">
        <f t="shared" si="0"/>
        <v>5307.87601032</v>
      </c>
    </row>
    <row r="66" spans="1:6" s="19" customFormat="1" ht="15.75">
      <c r="A66" s="34" t="s">
        <v>111</v>
      </c>
      <c r="B66" s="35" t="s">
        <v>112</v>
      </c>
      <c r="C66" s="35"/>
      <c r="D66" s="31"/>
      <c r="E66" s="31"/>
      <c r="F66" s="32">
        <f t="shared" si="0"/>
        <v>0</v>
      </c>
    </row>
    <row r="67" spans="1:6" s="19" customFormat="1" ht="15.75">
      <c r="A67" s="34" t="s">
        <v>113</v>
      </c>
      <c r="B67" s="35" t="s">
        <v>114</v>
      </c>
      <c r="C67" s="35"/>
      <c r="D67" s="31"/>
      <c r="E67" s="31"/>
      <c r="F67" s="32">
        <f t="shared" si="0"/>
        <v>0</v>
      </c>
    </row>
    <row r="68" spans="1:6" s="19" customFormat="1" ht="45">
      <c r="A68" s="43" t="s">
        <v>115</v>
      </c>
      <c r="B68" s="37" t="s">
        <v>116</v>
      </c>
      <c r="C68" s="45" t="s">
        <v>70</v>
      </c>
      <c r="D68" s="31">
        <v>71.237256</v>
      </c>
      <c r="E68" s="31">
        <v>368.88</v>
      </c>
      <c r="F68" s="32">
        <f t="shared" si="0"/>
        <v>26277.99899328</v>
      </c>
    </row>
    <row r="69" spans="1:6" s="19" customFormat="1" ht="15.75">
      <c r="A69" s="34" t="s">
        <v>117</v>
      </c>
      <c r="B69" s="35" t="s">
        <v>104</v>
      </c>
      <c r="C69" s="35"/>
      <c r="D69" s="31"/>
      <c r="E69" s="31"/>
      <c r="F69" s="32">
        <f t="shared" si="0"/>
        <v>0</v>
      </c>
    </row>
    <row r="70" spans="1:6" s="19" customFormat="1" ht="30">
      <c r="A70" s="43" t="s">
        <v>118</v>
      </c>
      <c r="B70" s="37" t="s">
        <v>119</v>
      </c>
      <c r="C70" s="45" t="s">
        <v>16</v>
      </c>
      <c r="D70" s="31">
        <v>192.331704</v>
      </c>
      <c r="E70" s="31">
        <v>368.88</v>
      </c>
      <c r="F70" s="32">
        <f t="shared" si="0"/>
        <v>70947.31897152</v>
      </c>
    </row>
    <row r="71" spans="1:6" s="19" customFormat="1" ht="15.75">
      <c r="A71" s="34" t="s">
        <v>120</v>
      </c>
      <c r="B71" s="35" t="s">
        <v>121</v>
      </c>
      <c r="C71" s="35"/>
      <c r="D71" s="31"/>
      <c r="E71" s="31"/>
      <c r="F71" s="32">
        <f t="shared" si="0"/>
        <v>0</v>
      </c>
    </row>
    <row r="72" spans="1:6" s="19" customFormat="1" ht="15">
      <c r="A72" s="36">
        <v>130308</v>
      </c>
      <c r="B72" s="37" t="s">
        <v>122</v>
      </c>
      <c r="C72" s="45" t="s">
        <v>80</v>
      </c>
      <c r="D72" s="31">
        <v>49.031952</v>
      </c>
      <c r="E72" s="31">
        <v>28.4</v>
      </c>
      <c r="F72" s="32">
        <f t="shared" si="0"/>
        <v>1392.5074367999998</v>
      </c>
    </row>
    <row r="73" spans="1:6" s="19" customFormat="1" ht="45">
      <c r="A73" s="46">
        <v>130315</v>
      </c>
      <c r="B73" s="47" t="s">
        <v>110</v>
      </c>
      <c r="C73" s="48" t="s">
        <v>80</v>
      </c>
      <c r="D73" s="31">
        <v>46.556232</v>
      </c>
      <c r="E73" s="31">
        <v>114.01</v>
      </c>
      <c r="F73" s="32">
        <f t="shared" si="0"/>
        <v>5307.87601032</v>
      </c>
    </row>
    <row r="74" spans="1:6" s="19" customFormat="1" ht="15">
      <c r="A74" s="36" t="s">
        <v>123</v>
      </c>
      <c r="B74" s="37" t="s">
        <v>124</v>
      </c>
      <c r="C74" s="45" t="s">
        <v>80</v>
      </c>
      <c r="D74" s="31">
        <v>81.06396</v>
      </c>
      <c r="E74" s="31">
        <v>41.5</v>
      </c>
      <c r="F74" s="32">
        <f t="shared" si="0"/>
        <v>3364.1543399999996</v>
      </c>
    </row>
    <row r="75" spans="1:6" s="19" customFormat="1" ht="15.75">
      <c r="A75" s="34" t="s">
        <v>125</v>
      </c>
      <c r="B75" s="35" t="s">
        <v>126</v>
      </c>
      <c r="C75" s="35"/>
      <c r="D75" s="31"/>
      <c r="E75" s="31"/>
      <c r="F75" s="32">
        <f t="shared" si="0"/>
        <v>0</v>
      </c>
    </row>
    <row r="76" spans="1:6" s="19" customFormat="1" ht="15.75">
      <c r="A76" s="34" t="s">
        <v>127</v>
      </c>
      <c r="B76" s="35" t="s">
        <v>128</v>
      </c>
      <c r="C76" s="35"/>
      <c r="D76" s="31"/>
      <c r="E76" s="31"/>
      <c r="F76" s="32">
        <f t="shared" si="0"/>
        <v>0</v>
      </c>
    </row>
    <row r="77" spans="1:6" s="19" customFormat="1" ht="60">
      <c r="A77" s="36" t="s">
        <v>129</v>
      </c>
      <c r="B77" s="37" t="s">
        <v>130</v>
      </c>
      <c r="C77" s="49" t="s">
        <v>131</v>
      </c>
      <c r="D77" s="31">
        <v>308.538192</v>
      </c>
      <c r="E77" s="31">
        <v>1</v>
      </c>
      <c r="F77" s="32">
        <f t="shared" si="0"/>
        <v>308.538192</v>
      </c>
    </row>
    <row r="78" spans="1:6" s="19" customFormat="1" ht="15.75">
      <c r="A78" s="34" t="s">
        <v>132</v>
      </c>
      <c r="B78" s="35" t="s">
        <v>133</v>
      </c>
      <c r="C78" s="35"/>
      <c r="D78" s="31"/>
      <c r="E78" s="31"/>
      <c r="F78" s="32">
        <f t="shared" si="0"/>
        <v>0</v>
      </c>
    </row>
    <row r="79" spans="1:6" s="19" customFormat="1" ht="15">
      <c r="A79" s="36" t="s">
        <v>134</v>
      </c>
      <c r="B79" s="37" t="s">
        <v>135</v>
      </c>
      <c r="C79" s="45" t="s">
        <v>136</v>
      </c>
      <c r="D79" s="31">
        <v>91.614336</v>
      </c>
      <c r="E79" s="31">
        <v>34</v>
      </c>
      <c r="F79" s="32">
        <f t="shared" si="0"/>
        <v>3114.887424</v>
      </c>
    </row>
    <row r="80" spans="1:6" s="19" customFormat="1" ht="30">
      <c r="A80" s="36" t="s">
        <v>137</v>
      </c>
      <c r="B80" s="37" t="s">
        <v>138</v>
      </c>
      <c r="C80" s="45" t="s">
        <v>136</v>
      </c>
      <c r="D80" s="31">
        <v>178.708896</v>
      </c>
      <c r="E80" s="31">
        <v>9</v>
      </c>
      <c r="F80" s="32">
        <f t="shared" si="0"/>
        <v>1608.3800640000002</v>
      </c>
    </row>
    <row r="81" spans="1:6" s="19" customFormat="1" ht="15">
      <c r="A81" s="36" t="s">
        <v>139</v>
      </c>
      <c r="B81" s="37" t="s">
        <v>140</v>
      </c>
      <c r="C81" s="45" t="s">
        <v>136</v>
      </c>
      <c r="D81" s="31">
        <v>329.562768</v>
      </c>
      <c r="E81" s="31">
        <v>1</v>
      </c>
      <c r="F81" s="32">
        <f t="shared" si="0"/>
        <v>329.562768</v>
      </c>
    </row>
    <row r="82" spans="1:6" s="19" customFormat="1" ht="15">
      <c r="A82" s="36" t="s">
        <v>141</v>
      </c>
      <c r="B82" s="37" t="s">
        <v>142</v>
      </c>
      <c r="C82" s="45" t="s">
        <v>136</v>
      </c>
      <c r="D82" s="31">
        <v>111.077304</v>
      </c>
      <c r="E82" s="31">
        <v>7</v>
      </c>
      <c r="F82" s="32">
        <f t="shared" si="0"/>
        <v>777.541128</v>
      </c>
    </row>
    <row r="83" spans="1:6" s="19" customFormat="1" ht="30">
      <c r="A83" s="36" t="s">
        <v>143</v>
      </c>
      <c r="B83" s="37" t="s">
        <v>144</v>
      </c>
      <c r="C83" s="45" t="s">
        <v>136</v>
      </c>
      <c r="D83" s="31">
        <v>84.45379199999999</v>
      </c>
      <c r="E83" s="31">
        <v>26</v>
      </c>
      <c r="F83" s="32">
        <f t="shared" si="0"/>
        <v>2195.7985919999996</v>
      </c>
    </row>
    <row r="84" spans="1:6" s="19" customFormat="1" ht="30">
      <c r="A84" s="36" t="s">
        <v>145</v>
      </c>
      <c r="B84" s="37" t="s">
        <v>146</v>
      </c>
      <c r="C84" s="45" t="s">
        <v>136</v>
      </c>
      <c r="D84" s="31">
        <v>152.910624</v>
      </c>
      <c r="E84" s="31">
        <v>14</v>
      </c>
      <c r="F84" s="32">
        <f t="shared" si="0"/>
        <v>2140.748736</v>
      </c>
    </row>
    <row r="85" spans="1:6" s="19" customFormat="1" ht="15.75">
      <c r="A85" s="34" t="s">
        <v>147</v>
      </c>
      <c r="B85" s="35" t="s">
        <v>148</v>
      </c>
      <c r="C85" s="35"/>
      <c r="D85" s="31"/>
      <c r="E85" s="31"/>
      <c r="F85" s="32">
        <f t="shared" si="0"/>
        <v>0</v>
      </c>
    </row>
    <row r="86" spans="1:6" s="19" customFormat="1" ht="30">
      <c r="A86" s="36" t="s">
        <v>149</v>
      </c>
      <c r="B86" s="37" t="s">
        <v>150</v>
      </c>
      <c r="C86" s="45" t="s">
        <v>80</v>
      </c>
      <c r="D86" s="31">
        <v>52.358304</v>
      </c>
      <c r="E86" s="31">
        <v>78.9</v>
      </c>
      <c r="F86" s="32">
        <f t="shared" si="0"/>
        <v>4131.0701856</v>
      </c>
    </row>
    <row r="87" spans="1:6" s="19" customFormat="1" ht="31.5">
      <c r="A87" s="34" t="s">
        <v>151</v>
      </c>
      <c r="B87" s="35" t="s">
        <v>152</v>
      </c>
      <c r="C87" s="35"/>
      <c r="D87" s="31"/>
      <c r="E87" s="31"/>
      <c r="F87" s="32">
        <f t="shared" si="0"/>
        <v>0</v>
      </c>
    </row>
    <row r="88" spans="1:6" s="19" customFormat="1" ht="60">
      <c r="A88" s="36" t="s">
        <v>153</v>
      </c>
      <c r="B88" s="37" t="s">
        <v>154</v>
      </c>
      <c r="C88" s="50" t="s">
        <v>131</v>
      </c>
      <c r="D88" s="31">
        <v>503.066304</v>
      </c>
      <c r="E88" s="31">
        <v>9</v>
      </c>
      <c r="F88" s="32">
        <f t="shared" si="0"/>
        <v>4527.596736</v>
      </c>
    </row>
    <row r="89" spans="1:6" s="19" customFormat="1" ht="60">
      <c r="A89" s="43">
        <v>141102</v>
      </c>
      <c r="B89" s="37" t="s">
        <v>155</v>
      </c>
      <c r="C89" s="50" t="s">
        <v>131</v>
      </c>
      <c r="D89" s="31">
        <v>496.515168</v>
      </c>
      <c r="E89" s="31">
        <v>1</v>
      </c>
      <c r="F89" s="32">
        <f t="shared" si="0"/>
        <v>496.515168</v>
      </c>
    </row>
    <row r="90" spans="1:6" s="19" customFormat="1" ht="60">
      <c r="A90" s="36">
        <v>41104</v>
      </c>
      <c r="B90" s="37" t="s">
        <v>156</v>
      </c>
      <c r="C90" s="50" t="s">
        <v>131</v>
      </c>
      <c r="D90" s="31">
        <v>534.907872</v>
      </c>
      <c r="E90" s="31">
        <v>1</v>
      </c>
      <c r="F90" s="32">
        <f t="shared" si="0"/>
        <v>534.907872</v>
      </c>
    </row>
    <row r="91" spans="1:6" s="19" customFormat="1" ht="30">
      <c r="A91" s="36" t="s">
        <v>157</v>
      </c>
      <c r="B91" s="37" t="s">
        <v>158</v>
      </c>
      <c r="C91" s="50" t="s">
        <v>131</v>
      </c>
      <c r="D91" s="31">
        <v>3505.3656</v>
      </c>
      <c r="E91" s="31">
        <v>1</v>
      </c>
      <c r="F91" s="32">
        <f t="shared" si="0"/>
        <v>3505.3656</v>
      </c>
    </row>
    <row r="92" spans="1:6" s="19" customFormat="1" ht="15.75">
      <c r="A92" s="34" t="s">
        <v>159</v>
      </c>
      <c r="B92" s="35" t="s">
        <v>160</v>
      </c>
      <c r="C92" s="35"/>
      <c r="D92" s="31"/>
      <c r="E92" s="31"/>
      <c r="F92" s="32">
        <f t="shared" si="0"/>
        <v>0</v>
      </c>
    </row>
    <row r="93" spans="1:6" s="19" customFormat="1" ht="15.75">
      <c r="A93" s="34" t="s">
        <v>161</v>
      </c>
      <c r="B93" s="35" t="s">
        <v>162</v>
      </c>
      <c r="C93" s="35"/>
      <c r="D93" s="31"/>
      <c r="E93" s="31"/>
      <c r="F93" s="32">
        <f t="shared" si="0"/>
        <v>0</v>
      </c>
    </row>
    <row r="94" spans="1:6" s="19" customFormat="1" ht="30">
      <c r="A94" s="43">
        <v>150307</v>
      </c>
      <c r="B94" s="37" t="s">
        <v>163</v>
      </c>
      <c r="C94" s="50" t="s">
        <v>131</v>
      </c>
      <c r="D94" s="31">
        <v>448.054536</v>
      </c>
      <c r="E94" s="31">
        <v>1</v>
      </c>
      <c r="F94" s="32">
        <f t="shared" si="0"/>
        <v>448.054536</v>
      </c>
    </row>
    <row r="95" spans="1:6" s="19" customFormat="1" ht="15.75">
      <c r="A95" s="34" t="s">
        <v>164</v>
      </c>
      <c r="B95" s="35" t="s">
        <v>165</v>
      </c>
      <c r="C95" s="35"/>
      <c r="D95" s="31"/>
      <c r="E95" s="31"/>
      <c r="F95" s="32">
        <f t="shared" si="0"/>
        <v>0</v>
      </c>
    </row>
    <row r="96" spans="1:6" s="19" customFormat="1" ht="30">
      <c r="A96" s="43">
        <v>151338</v>
      </c>
      <c r="B96" s="37" t="s">
        <v>166</v>
      </c>
      <c r="C96" s="50" t="s">
        <v>131</v>
      </c>
      <c r="D96" s="31">
        <v>19.589928</v>
      </c>
      <c r="E96" s="31">
        <v>10</v>
      </c>
      <c r="F96" s="32">
        <f t="shared" si="0"/>
        <v>195.89928</v>
      </c>
    </row>
    <row r="97" spans="1:6" s="19" customFormat="1" ht="30">
      <c r="A97" s="43">
        <v>151302</v>
      </c>
      <c r="B97" s="37" t="s">
        <v>167</v>
      </c>
      <c r="C97" s="50" t="s">
        <v>131</v>
      </c>
      <c r="D97" s="31">
        <v>19.589928</v>
      </c>
      <c r="E97" s="31">
        <v>3</v>
      </c>
      <c r="F97" s="32">
        <f t="shared" si="0"/>
        <v>58.769784</v>
      </c>
    </row>
    <row r="98" spans="1:6" s="19" customFormat="1" ht="30">
      <c r="A98" s="43">
        <v>151303</v>
      </c>
      <c r="B98" s="37" t="s">
        <v>168</v>
      </c>
      <c r="C98" s="50" t="s">
        <v>131</v>
      </c>
      <c r="D98" s="31">
        <v>19.589928</v>
      </c>
      <c r="E98" s="31">
        <v>4</v>
      </c>
      <c r="F98" s="32">
        <f t="shared" si="0"/>
        <v>78.359712</v>
      </c>
    </row>
    <row r="99" spans="1:6" s="19" customFormat="1" ht="30">
      <c r="A99" s="43">
        <v>151304</v>
      </c>
      <c r="B99" s="37" t="s">
        <v>169</v>
      </c>
      <c r="C99" s="50" t="s">
        <v>131</v>
      </c>
      <c r="D99" s="31">
        <v>19.589928</v>
      </c>
      <c r="E99" s="31">
        <v>1</v>
      </c>
      <c r="F99" s="32">
        <f t="shared" si="0"/>
        <v>19.589928</v>
      </c>
    </row>
    <row r="100" spans="1:6" s="19" customFormat="1" ht="31.5">
      <c r="A100" s="51" t="s">
        <v>170</v>
      </c>
      <c r="B100" s="52" t="s">
        <v>171</v>
      </c>
      <c r="C100" s="52"/>
      <c r="D100" s="31"/>
      <c r="E100" s="31"/>
      <c r="F100" s="32">
        <f t="shared" si="0"/>
        <v>0</v>
      </c>
    </row>
    <row r="101" spans="1:6" s="19" customFormat="1" ht="45">
      <c r="A101" s="53">
        <v>151710</v>
      </c>
      <c r="B101" s="42" t="s">
        <v>172</v>
      </c>
      <c r="C101" s="54" t="s">
        <v>131</v>
      </c>
      <c r="D101" s="31">
        <v>2683.858224</v>
      </c>
      <c r="E101" s="31">
        <v>1</v>
      </c>
      <c r="F101" s="32">
        <f t="shared" si="0"/>
        <v>2683.858224</v>
      </c>
    </row>
    <row r="102" spans="1:6" s="19" customFormat="1" ht="15.75">
      <c r="A102" s="34" t="s">
        <v>173</v>
      </c>
      <c r="B102" s="35" t="s">
        <v>174</v>
      </c>
      <c r="C102" s="35"/>
      <c r="D102" s="31"/>
      <c r="E102" s="31"/>
      <c r="F102" s="32">
        <f t="shared" si="0"/>
        <v>0</v>
      </c>
    </row>
    <row r="103" spans="1:6" s="19" customFormat="1" ht="45">
      <c r="A103" s="36" t="s">
        <v>175</v>
      </c>
      <c r="B103" s="37" t="s">
        <v>176</v>
      </c>
      <c r="C103" s="50" t="s">
        <v>131</v>
      </c>
      <c r="D103" s="31">
        <v>180.47364</v>
      </c>
      <c r="E103" s="31">
        <v>49</v>
      </c>
      <c r="F103" s="32">
        <f t="shared" si="0"/>
        <v>8843.208359999999</v>
      </c>
    </row>
    <row r="104" spans="1:6" s="19" customFormat="1" ht="45">
      <c r="A104" s="36" t="s">
        <v>177</v>
      </c>
      <c r="B104" s="37" t="s">
        <v>178</v>
      </c>
      <c r="C104" s="50" t="s">
        <v>131</v>
      </c>
      <c r="D104" s="31">
        <v>160.41396</v>
      </c>
      <c r="E104" s="31">
        <v>6</v>
      </c>
      <c r="F104" s="32">
        <f t="shared" si="0"/>
        <v>962.4837600000001</v>
      </c>
    </row>
    <row r="105" spans="1:6" s="19" customFormat="1" ht="45">
      <c r="A105" s="36" t="s">
        <v>179</v>
      </c>
      <c r="B105" s="37" t="s">
        <v>180</v>
      </c>
      <c r="C105" s="50" t="s">
        <v>131</v>
      </c>
      <c r="D105" s="31">
        <v>184.47288</v>
      </c>
      <c r="E105" s="31">
        <v>70</v>
      </c>
      <c r="F105" s="32">
        <f t="shared" si="0"/>
        <v>12913.1016</v>
      </c>
    </row>
    <row r="106" spans="1:6" s="19" customFormat="1" ht="45">
      <c r="A106" s="36" t="s">
        <v>181</v>
      </c>
      <c r="B106" s="37" t="s">
        <v>182</v>
      </c>
      <c r="C106" s="50" t="s">
        <v>131</v>
      </c>
      <c r="D106" s="31">
        <v>426.496728</v>
      </c>
      <c r="E106" s="31">
        <v>2</v>
      </c>
      <c r="F106" s="32">
        <f t="shared" si="0"/>
        <v>852.993456</v>
      </c>
    </row>
    <row r="107" spans="1:6" s="19" customFormat="1" ht="45">
      <c r="A107" s="36" t="s">
        <v>183</v>
      </c>
      <c r="B107" s="37" t="s">
        <v>184</v>
      </c>
      <c r="C107" s="50" t="s">
        <v>131</v>
      </c>
      <c r="D107" s="31">
        <v>256.4592</v>
      </c>
      <c r="E107" s="31">
        <v>12</v>
      </c>
      <c r="F107" s="32">
        <f t="shared" si="0"/>
        <v>3077.5104</v>
      </c>
    </row>
    <row r="108" spans="1:6" s="19" customFormat="1" ht="45">
      <c r="A108" s="36" t="s">
        <v>185</v>
      </c>
      <c r="B108" s="37" t="s">
        <v>186</v>
      </c>
      <c r="C108" s="50" t="s">
        <v>131</v>
      </c>
      <c r="D108" s="31">
        <v>162.102528</v>
      </c>
      <c r="E108" s="31">
        <v>5</v>
      </c>
      <c r="F108" s="32">
        <f t="shared" si="0"/>
        <v>810.51264</v>
      </c>
    </row>
    <row r="109" spans="1:6" s="19" customFormat="1" ht="45">
      <c r="A109" s="36" t="s">
        <v>187</v>
      </c>
      <c r="B109" s="37" t="s">
        <v>188</v>
      </c>
      <c r="C109" s="50" t="s">
        <v>131</v>
      </c>
      <c r="D109" s="31">
        <v>309.33804</v>
      </c>
      <c r="E109" s="31">
        <v>6</v>
      </c>
      <c r="F109" s="32">
        <f t="shared" si="0"/>
        <v>1856.0282399999999</v>
      </c>
    </row>
    <row r="110" spans="1:6" s="19" customFormat="1" ht="60">
      <c r="A110" s="36">
        <v>151820</v>
      </c>
      <c r="B110" s="37" t="s">
        <v>189</v>
      </c>
      <c r="C110" s="50" t="s">
        <v>131</v>
      </c>
      <c r="D110" s="31">
        <v>154.078656</v>
      </c>
      <c r="E110" s="31">
        <v>23</v>
      </c>
      <c r="F110" s="32">
        <f t="shared" si="0"/>
        <v>3543.809088</v>
      </c>
    </row>
    <row r="111" spans="1:6" s="19" customFormat="1" ht="45">
      <c r="A111" s="36" t="s">
        <v>190</v>
      </c>
      <c r="B111" s="37" t="s">
        <v>191</v>
      </c>
      <c r="C111" s="50" t="s">
        <v>131</v>
      </c>
      <c r="D111" s="31">
        <v>92.591928</v>
      </c>
      <c r="E111" s="31">
        <v>3</v>
      </c>
      <c r="F111" s="32">
        <f t="shared" si="0"/>
        <v>277.775784</v>
      </c>
    </row>
    <row r="112" spans="1:6" s="19" customFormat="1" ht="15.75">
      <c r="A112" s="34" t="s">
        <v>192</v>
      </c>
      <c r="B112" s="35" t="s">
        <v>193</v>
      </c>
      <c r="C112" s="35"/>
      <c r="D112" s="31"/>
      <c r="E112" s="31"/>
      <c r="F112" s="32">
        <f t="shared" si="0"/>
        <v>0</v>
      </c>
    </row>
    <row r="113" spans="1:6" s="19" customFormat="1" ht="45">
      <c r="A113" s="36" t="s">
        <v>194</v>
      </c>
      <c r="B113" s="37" t="s">
        <v>195</v>
      </c>
      <c r="C113" s="50" t="s">
        <v>131</v>
      </c>
      <c r="D113" s="31">
        <v>157.443096</v>
      </c>
      <c r="E113" s="31">
        <v>1</v>
      </c>
      <c r="F113" s="32">
        <f t="shared" si="0"/>
        <v>157.443096</v>
      </c>
    </row>
    <row r="114" spans="1:6" s="19" customFormat="1" ht="45">
      <c r="A114" s="36" t="s">
        <v>196</v>
      </c>
      <c r="B114" s="37" t="s">
        <v>197</v>
      </c>
      <c r="C114" s="50" t="s">
        <v>131</v>
      </c>
      <c r="D114" s="31">
        <v>220.78344</v>
      </c>
      <c r="E114" s="31">
        <v>1</v>
      </c>
      <c r="F114" s="32">
        <f t="shared" si="0"/>
        <v>220.78344</v>
      </c>
    </row>
    <row r="115" spans="1:6" s="19" customFormat="1" ht="45">
      <c r="A115" s="36" t="s">
        <v>198</v>
      </c>
      <c r="B115" s="37" t="s">
        <v>199</v>
      </c>
      <c r="C115" s="50" t="s">
        <v>131</v>
      </c>
      <c r="D115" s="31">
        <v>544.379088</v>
      </c>
      <c r="E115" s="31">
        <v>1</v>
      </c>
      <c r="F115" s="32">
        <f t="shared" si="0"/>
        <v>544.379088</v>
      </c>
    </row>
    <row r="116" spans="1:6" s="19" customFormat="1" ht="30">
      <c r="A116" s="36" t="s">
        <v>200</v>
      </c>
      <c r="B116" s="37" t="s">
        <v>201</v>
      </c>
      <c r="C116" s="50" t="s">
        <v>131</v>
      </c>
      <c r="D116" s="31">
        <v>213.191232</v>
      </c>
      <c r="E116" s="31">
        <v>3</v>
      </c>
      <c r="F116" s="32">
        <f t="shared" si="0"/>
        <v>639.573696</v>
      </c>
    </row>
    <row r="117" spans="1:6" s="19" customFormat="1" ht="45">
      <c r="A117" s="43" t="s">
        <v>202</v>
      </c>
      <c r="B117" s="37" t="s">
        <v>203</v>
      </c>
      <c r="C117" s="50" t="s">
        <v>80</v>
      </c>
      <c r="D117" s="31">
        <v>41.566704</v>
      </c>
      <c r="E117" s="31">
        <v>20</v>
      </c>
      <c r="F117" s="32">
        <f t="shared" si="0"/>
        <v>831.3340800000001</v>
      </c>
    </row>
    <row r="118" spans="1:6" s="19" customFormat="1" ht="15.75">
      <c r="A118" s="34" t="s">
        <v>204</v>
      </c>
      <c r="B118" s="35" t="s">
        <v>205</v>
      </c>
      <c r="C118" s="35"/>
      <c r="D118" s="31"/>
      <c r="E118" s="31"/>
      <c r="F118" s="32">
        <f t="shared" si="0"/>
        <v>0</v>
      </c>
    </row>
    <row r="119" spans="1:6" s="19" customFormat="1" ht="15.75">
      <c r="A119" s="34" t="s">
        <v>206</v>
      </c>
      <c r="B119" s="35" t="s">
        <v>207</v>
      </c>
      <c r="C119" s="35"/>
      <c r="D119" s="31"/>
      <c r="E119" s="31"/>
      <c r="F119" s="32">
        <f t="shared" si="0"/>
        <v>0</v>
      </c>
    </row>
    <row r="120" spans="1:6" s="19" customFormat="1" ht="60">
      <c r="A120" s="36" t="s">
        <v>208</v>
      </c>
      <c r="B120" s="37" t="s">
        <v>209</v>
      </c>
      <c r="C120" s="50" t="s">
        <v>131</v>
      </c>
      <c r="D120" s="31">
        <v>958.459128</v>
      </c>
      <c r="E120" s="31">
        <v>8</v>
      </c>
      <c r="F120" s="32">
        <f t="shared" si="0"/>
        <v>7667.673024</v>
      </c>
    </row>
    <row r="121" spans="1:6" s="19" customFormat="1" ht="45">
      <c r="A121" s="36" t="s">
        <v>210</v>
      </c>
      <c r="B121" s="37" t="s">
        <v>211</v>
      </c>
      <c r="C121" s="50" t="s">
        <v>131</v>
      </c>
      <c r="D121" s="31">
        <v>1403.492016</v>
      </c>
      <c r="E121" s="31">
        <v>1</v>
      </c>
      <c r="F121" s="32">
        <f t="shared" si="0"/>
        <v>1403.492016</v>
      </c>
    </row>
    <row r="122" spans="1:6" s="19" customFormat="1" ht="30">
      <c r="A122" s="36">
        <v>170129</v>
      </c>
      <c r="B122" s="37" t="s">
        <v>212</v>
      </c>
      <c r="C122" s="50" t="s">
        <v>131</v>
      </c>
      <c r="D122" s="31">
        <v>530.3754</v>
      </c>
      <c r="E122" s="31">
        <v>6</v>
      </c>
      <c r="F122" s="32">
        <f t="shared" si="0"/>
        <v>3182.2524000000003</v>
      </c>
    </row>
    <row r="123" spans="1:6" s="19" customFormat="1" ht="60">
      <c r="A123" s="43">
        <v>170126</v>
      </c>
      <c r="B123" s="37" t="s">
        <v>213</v>
      </c>
      <c r="C123" s="50" t="s">
        <v>131</v>
      </c>
      <c r="D123" s="31">
        <v>1799.200944</v>
      </c>
      <c r="E123" s="31">
        <v>1</v>
      </c>
      <c r="F123" s="32">
        <f t="shared" si="0"/>
        <v>1799.200944</v>
      </c>
    </row>
    <row r="124" spans="1:6" s="19" customFormat="1" ht="30">
      <c r="A124" s="43">
        <v>170133</v>
      </c>
      <c r="B124" s="37" t="s">
        <v>214</v>
      </c>
      <c r="C124" s="50" t="s">
        <v>131</v>
      </c>
      <c r="D124" s="31">
        <v>344.912232</v>
      </c>
      <c r="E124" s="31">
        <v>7</v>
      </c>
      <c r="F124" s="32">
        <f t="shared" si="0"/>
        <v>2414.385624</v>
      </c>
    </row>
    <row r="125" spans="1:6" s="19" customFormat="1" ht="15.75">
      <c r="A125" s="34" t="s">
        <v>215</v>
      </c>
      <c r="B125" s="35" t="s">
        <v>216</v>
      </c>
      <c r="C125" s="35"/>
      <c r="D125" s="31"/>
      <c r="E125" s="31"/>
      <c r="F125" s="32">
        <f t="shared" si="0"/>
        <v>0</v>
      </c>
    </row>
    <row r="126" spans="1:6" s="19" customFormat="1" ht="15">
      <c r="A126" s="33" t="s">
        <v>217</v>
      </c>
      <c r="B126" s="40" t="s">
        <v>218</v>
      </c>
      <c r="C126" s="50" t="s">
        <v>70</v>
      </c>
      <c r="D126" s="31">
        <v>383.216064</v>
      </c>
      <c r="E126" s="31">
        <v>9.24</v>
      </c>
      <c r="F126" s="32">
        <f t="shared" si="0"/>
        <v>3540.9164313600004</v>
      </c>
    </row>
    <row r="127" spans="1:6" s="19" customFormat="1" ht="15.75">
      <c r="A127" s="34" t="s">
        <v>219</v>
      </c>
      <c r="B127" s="35" t="s">
        <v>220</v>
      </c>
      <c r="C127" s="35"/>
      <c r="D127" s="31"/>
      <c r="E127" s="31"/>
      <c r="F127" s="32">
        <f t="shared" si="0"/>
        <v>0</v>
      </c>
    </row>
    <row r="128" spans="1:6" s="19" customFormat="1" ht="30">
      <c r="A128" s="33" t="s">
        <v>221</v>
      </c>
      <c r="B128" s="40" t="s">
        <v>222</v>
      </c>
      <c r="C128" s="55" t="s">
        <v>131</v>
      </c>
      <c r="D128" s="31">
        <v>132.254232</v>
      </c>
      <c r="E128" s="31">
        <v>16</v>
      </c>
      <c r="F128" s="32">
        <f t="shared" si="0"/>
        <v>2116.067712</v>
      </c>
    </row>
    <row r="129" spans="1:6" s="19" customFormat="1" ht="30">
      <c r="A129" s="33" t="s">
        <v>223</v>
      </c>
      <c r="B129" s="40" t="s">
        <v>224</v>
      </c>
      <c r="C129" s="55" t="s">
        <v>131</v>
      </c>
      <c r="D129" s="31">
        <v>93.44256</v>
      </c>
      <c r="E129" s="31">
        <v>1</v>
      </c>
      <c r="F129" s="32">
        <f t="shared" si="0"/>
        <v>93.44256</v>
      </c>
    </row>
    <row r="130" spans="1:6" s="19" customFormat="1" ht="30">
      <c r="A130" s="33" t="s">
        <v>225</v>
      </c>
      <c r="B130" s="40" t="s">
        <v>226</v>
      </c>
      <c r="C130" s="55" t="s">
        <v>131</v>
      </c>
      <c r="D130" s="31">
        <v>90.20508</v>
      </c>
      <c r="E130" s="31">
        <v>1</v>
      </c>
      <c r="F130" s="32">
        <f t="shared" si="0"/>
        <v>90.20508</v>
      </c>
    </row>
    <row r="131" spans="1:6" s="19" customFormat="1" ht="30">
      <c r="A131" s="28">
        <v>170312</v>
      </c>
      <c r="B131" s="40" t="s">
        <v>227</v>
      </c>
      <c r="C131" s="55" t="s">
        <v>131</v>
      </c>
      <c r="D131" s="31">
        <v>100.36188</v>
      </c>
      <c r="E131" s="31">
        <v>1</v>
      </c>
      <c r="F131" s="32">
        <f t="shared" si="0"/>
        <v>100.36188</v>
      </c>
    </row>
    <row r="132" spans="1:6" s="19" customFormat="1" ht="30">
      <c r="A132" s="28">
        <v>170316</v>
      </c>
      <c r="B132" s="40" t="s">
        <v>228</v>
      </c>
      <c r="C132" s="55" t="s">
        <v>131</v>
      </c>
      <c r="D132" s="31">
        <v>76.62036</v>
      </c>
      <c r="E132" s="31">
        <v>2</v>
      </c>
      <c r="F132" s="32">
        <f t="shared" si="0"/>
        <v>153.24072</v>
      </c>
    </row>
    <row r="133" spans="1:6" s="19" customFormat="1" ht="30">
      <c r="A133" s="28">
        <v>170328</v>
      </c>
      <c r="B133" s="40" t="s">
        <v>229</v>
      </c>
      <c r="C133" s="55" t="s">
        <v>131</v>
      </c>
      <c r="D133" s="31">
        <v>117.539568</v>
      </c>
      <c r="E133" s="31">
        <v>14</v>
      </c>
      <c r="F133" s="32">
        <f t="shared" si="0"/>
        <v>1645.553952</v>
      </c>
    </row>
    <row r="134" spans="1:6" s="19" customFormat="1" ht="30">
      <c r="A134" s="33" t="s">
        <v>230</v>
      </c>
      <c r="B134" s="40" t="s">
        <v>231</v>
      </c>
      <c r="C134" s="56" t="s">
        <v>131</v>
      </c>
      <c r="D134" s="31">
        <v>115.558992</v>
      </c>
      <c r="E134" s="31">
        <v>5</v>
      </c>
      <c r="F134" s="32">
        <f t="shared" si="0"/>
        <v>577.7949600000001</v>
      </c>
    </row>
    <row r="135" spans="1:6" s="19" customFormat="1" ht="15.75">
      <c r="A135" s="34" t="s">
        <v>232</v>
      </c>
      <c r="B135" s="35" t="s">
        <v>233</v>
      </c>
      <c r="C135" s="35"/>
      <c r="D135" s="31"/>
      <c r="E135" s="31"/>
      <c r="F135" s="32">
        <f t="shared" si="0"/>
        <v>0</v>
      </c>
    </row>
    <row r="136" spans="1:6" s="19" customFormat="1" ht="45">
      <c r="A136" s="33" t="s">
        <v>234</v>
      </c>
      <c r="B136" s="40" t="s">
        <v>235</v>
      </c>
      <c r="C136" s="56" t="s">
        <v>131</v>
      </c>
      <c r="D136" s="31">
        <v>497.200752</v>
      </c>
      <c r="E136" s="31">
        <v>5</v>
      </c>
      <c r="F136" s="32">
        <f t="shared" si="0"/>
        <v>2486.00376</v>
      </c>
    </row>
    <row r="137" spans="1:6" s="19" customFormat="1" ht="45">
      <c r="A137" s="28">
        <v>170514</v>
      </c>
      <c r="B137" s="40" t="s">
        <v>236</v>
      </c>
      <c r="C137" s="56" t="s">
        <v>131</v>
      </c>
      <c r="D137" s="31">
        <v>1498.039128</v>
      </c>
      <c r="E137" s="31">
        <v>1</v>
      </c>
      <c r="F137" s="32">
        <f t="shared" si="0"/>
        <v>1498.039128</v>
      </c>
    </row>
    <row r="138" spans="1:6" s="19" customFormat="1" ht="30">
      <c r="A138" s="33" t="s">
        <v>237</v>
      </c>
      <c r="B138" s="40" t="s">
        <v>238</v>
      </c>
      <c r="C138" s="56" t="s">
        <v>131</v>
      </c>
      <c r="D138" s="31">
        <v>263.429304</v>
      </c>
      <c r="E138" s="31">
        <v>8</v>
      </c>
      <c r="F138" s="32">
        <f t="shared" si="0"/>
        <v>2107.434432</v>
      </c>
    </row>
    <row r="139" spans="1:6" s="19" customFormat="1" ht="30">
      <c r="A139" s="28">
        <v>170550</v>
      </c>
      <c r="B139" s="40" t="s">
        <v>239</v>
      </c>
      <c r="C139" s="56" t="s">
        <v>131</v>
      </c>
      <c r="D139" s="31">
        <v>1707.54852</v>
      </c>
      <c r="E139" s="31">
        <v>2</v>
      </c>
      <c r="F139" s="32">
        <f t="shared" si="0"/>
        <v>3415.09704</v>
      </c>
    </row>
    <row r="140" spans="1:6" s="19" customFormat="1" ht="15.75">
      <c r="A140" s="34" t="s">
        <v>240</v>
      </c>
      <c r="B140" s="35" t="s">
        <v>241</v>
      </c>
      <c r="C140" s="35"/>
      <c r="D140" s="31"/>
      <c r="E140" s="31"/>
      <c r="F140" s="32">
        <f t="shared" si="0"/>
        <v>0</v>
      </c>
    </row>
    <row r="141" spans="1:6" s="19" customFormat="1" ht="15">
      <c r="A141" s="33" t="s">
        <v>157</v>
      </c>
      <c r="B141" s="40" t="s">
        <v>242</v>
      </c>
      <c r="C141" s="56" t="s">
        <v>131</v>
      </c>
      <c r="D141" s="31">
        <v>50.784</v>
      </c>
      <c r="E141" s="31">
        <v>51</v>
      </c>
      <c r="F141" s="32">
        <f t="shared" si="0"/>
        <v>2589.984</v>
      </c>
    </row>
    <row r="142" spans="1:6" s="59" customFormat="1" ht="30">
      <c r="A142" s="57" t="s">
        <v>157</v>
      </c>
      <c r="B142" s="58" t="s">
        <v>243</v>
      </c>
      <c r="C142" s="56" t="s">
        <v>131</v>
      </c>
      <c r="D142" s="31">
        <v>88.872</v>
      </c>
      <c r="E142" s="31">
        <v>3</v>
      </c>
      <c r="F142" s="32">
        <f t="shared" si="0"/>
        <v>266.616</v>
      </c>
    </row>
    <row r="143" spans="1:6" s="59" customFormat="1" ht="15">
      <c r="A143" s="57" t="s">
        <v>157</v>
      </c>
      <c r="B143" s="58" t="s">
        <v>244</v>
      </c>
      <c r="C143" s="56" t="s">
        <v>131</v>
      </c>
      <c r="D143" s="31">
        <v>76.176</v>
      </c>
      <c r="E143" s="31">
        <v>3</v>
      </c>
      <c r="F143" s="32">
        <f t="shared" si="0"/>
        <v>228.52800000000002</v>
      </c>
    </row>
    <row r="144" spans="1:6" s="59" customFormat="1" ht="15">
      <c r="A144" s="57" t="s">
        <v>157</v>
      </c>
      <c r="B144" s="58" t="s">
        <v>245</v>
      </c>
      <c r="C144" s="56" t="s">
        <v>131</v>
      </c>
      <c r="D144" s="31">
        <v>44.436</v>
      </c>
      <c r="E144" s="31">
        <v>3</v>
      </c>
      <c r="F144" s="32">
        <f t="shared" si="0"/>
        <v>133.308</v>
      </c>
    </row>
    <row r="145" spans="1:6" s="59" customFormat="1" ht="15.75">
      <c r="A145" s="34" t="s">
        <v>246</v>
      </c>
      <c r="B145" s="35" t="s">
        <v>247</v>
      </c>
      <c r="C145" s="35"/>
      <c r="D145" s="31"/>
      <c r="E145" s="31"/>
      <c r="F145" s="32">
        <f t="shared" si="0"/>
        <v>0</v>
      </c>
    </row>
    <row r="146" spans="1:6" s="59" customFormat="1" ht="30">
      <c r="A146" s="28">
        <v>180201</v>
      </c>
      <c r="B146" s="40" t="s">
        <v>248</v>
      </c>
      <c r="C146" s="56" t="s">
        <v>131</v>
      </c>
      <c r="D146" s="31">
        <v>31.536864</v>
      </c>
      <c r="E146" s="31">
        <v>70</v>
      </c>
      <c r="F146" s="32">
        <f t="shared" si="0"/>
        <v>2207.58048</v>
      </c>
    </row>
    <row r="147" spans="1:6" s="59" customFormat="1" ht="15">
      <c r="A147" s="33" t="s">
        <v>249</v>
      </c>
      <c r="B147" s="40" t="s">
        <v>250</v>
      </c>
      <c r="C147" s="56" t="s">
        <v>131</v>
      </c>
      <c r="D147" s="31">
        <v>28.070856</v>
      </c>
      <c r="E147" s="31">
        <v>23</v>
      </c>
      <c r="F147" s="32">
        <f t="shared" si="0"/>
        <v>645.629688</v>
      </c>
    </row>
    <row r="148" spans="1:6" s="59" customFormat="1" ht="15">
      <c r="A148" s="33" t="s">
        <v>251</v>
      </c>
      <c r="B148" s="40" t="s">
        <v>252</v>
      </c>
      <c r="C148" s="56" t="s">
        <v>131</v>
      </c>
      <c r="D148" s="31">
        <v>44.791488</v>
      </c>
      <c r="E148" s="31">
        <v>5</v>
      </c>
      <c r="F148" s="32">
        <f t="shared" si="0"/>
        <v>223.95744000000002</v>
      </c>
    </row>
    <row r="149" spans="1:6" s="59" customFormat="1" ht="15">
      <c r="A149" s="28">
        <v>180206</v>
      </c>
      <c r="B149" s="40" t="s">
        <v>253</v>
      </c>
      <c r="C149" s="56" t="s">
        <v>131</v>
      </c>
      <c r="D149" s="31">
        <v>33.07308</v>
      </c>
      <c r="E149" s="31">
        <v>6</v>
      </c>
      <c r="F149" s="32">
        <f t="shared" si="0"/>
        <v>198.43847999999997</v>
      </c>
    </row>
    <row r="150" spans="1:6" s="59" customFormat="1" ht="15">
      <c r="A150" s="33" t="s">
        <v>254</v>
      </c>
      <c r="B150" s="40" t="s">
        <v>255</v>
      </c>
      <c r="C150" s="56" t="s">
        <v>131</v>
      </c>
      <c r="D150" s="31">
        <v>26.78856</v>
      </c>
      <c r="E150" s="31">
        <v>3</v>
      </c>
      <c r="F150" s="32">
        <f t="shared" si="0"/>
        <v>80.36568</v>
      </c>
    </row>
    <row r="151" spans="1:6" s="59" customFormat="1" ht="15.75">
      <c r="A151" s="34" t="s">
        <v>256</v>
      </c>
      <c r="B151" s="35" t="s">
        <v>233</v>
      </c>
      <c r="C151" s="35"/>
      <c r="D151" s="31"/>
      <c r="E151" s="31"/>
      <c r="F151" s="32">
        <f t="shared" si="0"/>
        <v>0</v>
      </c>
    </row>
    <row r="152" spans="1:6" s="59" customFormat="1" ht="15">
      <c r="A152" s="33" t="s">
        <v>257</v>
      </c>
      <c r="B152" s="40" t="s">
        <v>258</v>
      </c>
      <c r="C152" s="56" t="s">
        <v>131</v>
      </c>
      <c r="D152" s="31">
        <v>97.63224</v>
      </c>
      <c r="E152" s="31">
        <v>2</v>
      </c>
      <c r="F152" s="32">
        <f t="shared" si="0"/>
        <v>195.26448</v>
      </c>
    </row>
    <row r="153" spans="1:6" s="59" customFormat="1" ht="15.75">
      <c r="A153" s="34">
        <v>19</v>
      </c>
      <c r="B153" s="35" t="s">
        <v>259</v>
      </c>
      <c r="C153" s="35"/>
      <c r="D153" s="31"/>
      <c r="E153" s="31"/>
      <c r="F153" s="32">
        <f t="shared" si="0"/>
        <v>0</v>
      </c>
    </row>
    <row r="154" spans="1:6" s="59" customFormat="1" ht="15.75">
      <c r="A154" s="34" t="s">
        <v>260</v>
      </c>
      <c r="B154" s="35" t="s">
        <v>261</v>
      </c>
      <c r="C154" s="35"/>
      <c r="D154" s="31"/>
      <c r="E154" s="31"/>
      <c r="F154" s="32">
        <f t="shared" si="0"/>
        <v>0</v>
      </c>
    </row>
    <row r="155" spans="1:6" s="59" customFormat="1" ht="30">
      <c r="A155" s="33" t="s">
        <v>262</v>
      </c>
      <c r="B155" s="40" t="s">
        <v>263</v>
      </c>
      <c r="C155" s="39" t="s">
        <v>70</v>
      </c>
      <c r="D155" s="31">
        <v>12.861048</v>
      </c>
      <c r="E155" s="31">
        <v>1233.23</v>
      </c>
      <c r="F155" s="32">
        <f t="shared" si="0"/>
        <v>15860.63022504</v>
      </c>
    </row>
    <row r="156" spans="1:6" s="59" customFormat="1" ht="45">
      <c r="A156" s="33" t="s">
        <v>264</v>
      </c>
      <c r="B156" s="40" t="s">
        <v>265</v>
      </c>
      <c r="C156" s="39" t="s">
        <v>70</v>
      </c>
      <c r="D156" s="31">
        <v>23.055936</v>
      </c>
      <c r="E156" s="31">
        <v>1233.23</v>
      </c>
      <c r="F156" s="32">
        <f t="shared" si="0"/>
        <v>28433.27195328</v>
      </c>
    </row>
    <row r="157" spans="1:6" s="59" customFormat="1" ht="15.75">
      <c r="A157" s="34">
        <v>20</v>
      </c>
      <c r="B157" s="35" t="s">
        <v>266</v>
      </c>
      <c r="C157" s="35"/>
      <c r="D157" s="31"/>
      <c r="E157" s="31"/>
      <c r="F157" s="32">
        <f t="shared" si="0"/>
        <v>0</v>
      </c>
    </row>
    <row r="158" spans="1:6" s="59" customFormat="1" ht="15.75">
      <c r="A158" s="34">
        <v>2001</v>
      </c>
      <c r="B158" s="35" t="s">
        <v>267</v>
      </c>
      <c r="C158" s="35"/>
      <c r="D158" s="31"/>
      <c r="E158" s="31"/>
      <c r="F158" s="32">
        <f t="shared" si="0"/>
        <v>0</v>
      </c>
    </row>
    <row r="159" spans="1:6" s="59" customFormat="1" ht="45">
      <c r="A159" s="36">
        <v>200715</v>
      </c>
      <c r="B159" s="37" t="s">
        <v>268</v>
      </c>
      <c r="C159" s="30" t="s">
        <v>16</v>
      </c>
      <c r="D159" s="31">
        <v>156.452808</v>
      </c>
      <c r="E159" s="31">
        <v>25.08</v>
      </c>
      <c r="F159" s="32">
        <f t="shared" si="0"/>
        <v>3923.8364246399997</v>
      </c>
    </row>
    <row r="160" spans="1:6" s="59" customFormat="1" ht="45">
      <c r="A160" s="36">
        <v>200130</v>
      </c>
      <c r="B160" s="37" t="s">
        <v>269</v>
      </c>
      <c r="C160" s="50" t="s">
        <v>80</v>
      </c>
      <c r="D160" s="31">
        <v>719.469624</v>
      </c>
      <c r="E160" s="31">
        <v>41.8</v>
      </c>
      <c r="F160" s="32">
        <f t="shared" si="0"/>
        <v>30073.830283199997</v>
      </c>
    </row>
    <row r="161" spans="1:6" s="59" customFormat="1" ht="15.75">
      <c r="A161" s="34">
        <v>2002</v>
      </c>
      <c r="B161" s="35" t="s">
        <v>270</v>
      </c>
      <c r="C161" s="35"/>
      <c r="D161" s="31"/>
      <c r="E161" s="31"/>
      <c r="F161" s="32">
        <f t="shared" si="0"/>
        <v>0</v>
      </c>
    </row>
    <row r="162" spans="1:6" s="59" customFormat="1" ht="60">
      <c r="A162" s="43" t="s">
        <v>271</v>
      </c>
      <c r="B162" s="37" t="s">
        <v>272</v>
      </c>
      <c r="C162" s="50" t="s">
        <v>70</v>
      </c>
      <c r="D162" s="31">
        <v>71.237256</v>
      </c>
      <c r="E162" s="31">
        <v>76.2</v>
      </c>
      <c r="F162" s="32">
        <f t="shared" si="0"/>
        <v>5428.2789072000005</v>
      </c>
    </row>
    <row r="163" spans="1:6" s="59" customFormat="1" ht="60">
      <c r="A163" s="36">
        <v>200253</v>
      </c>
      <c r="B163" s="37" t="s">
        <v>273</v>
      </c>
      <c r="C163" s="50" t="s">
        <v>16</v>
      </c>
      <c r="D163" s="31">
        <v>64.68612</v>
      </c>
      <c r="E163" s="31">
        <v>20.32</v>
      </c>
      <c r="F163" s="32">
        <f t="shared" si="0"/>
        <v>1314.4219584</v>
      </c>
    </row>
    <row r="164" spans="1:6" s="59" customFormat="1" ht="15.75">
      <c r="A164" s="34">
        <v>2003</v>
      </c>
      <c r="B164" s="35" t="s">
        <v>274</v>
      </c>
      <c r="C164" s="35"/>
      <c r="D164" s="31"/>
      <c r="E164" s="31"/>
      <c r="F164" s="32">
        <f t="shared" si="0"/>
        <v>0</v>
      </c>
    </row>
    <row r="165" spans="1:6" s="59" customFormat="1" ht="30">
      <c r="A165" s="36">
        <v>200326</v>
      </c>
      <c r="B165" s="37" t="s">
        <v>275</v>
      </c>
      <c r="C165" s="50" t="s">
        <v>16</v>
      </c>
      <c r="D165" s="31">
        <v>17.215776</v>
      </c>
      <c r="E165" s="31">
        <v>65.41</v>
      </c>
      <c r="F165" s="32">
        <f t="shared" si="0"/>
        <v>1126.08390816</v>
      </c>
    </row>
    <row r="166" spans="1:6" s="59" customFormat="1" ht="15.75">
      <c r="A166" s="34">
        <v>2004</v>
      </c>
      <c r="B166" s="35" t="s">
        <v>276</v>
      </c>
      <c r="C166" s="35"/>
      <c r="D166" s="31"/>
      <c r="E166" s="31"/>
      <c r="F166" s="32">
        <f t="shared" si="0"/>
        <v>0</v>
      </c>
    </row>
    <row r="167" spans="1:6" s="59" customFormat="1" ht="15">
      <c r="A167" s="36">
        <v>200401</v>
      </c>
      <c r="B167" s="37" t="s">
        <v>277</v>
      </c>
      <c r="C167" s="50" t="s">
        <v>16</v>
      </c>
      <c r="D167" s="31">
        <v>64.68612</v>
      </c>
      <c r="E167" s="31">
        <v>421.56</v>
      </c>
      <c r="F167" s="32">
        <f t="shared" si="0"/>
        <v>27269.0807472</v>
      </c>
    </row>
    <row r="168" spans="1:6" s="59" customFormat="1" ht="15.75">
      <c r="A168" s="34">
        <v>2005</v>
      </c>
      <c r="B168" s="35" t="s">
        <v>278</v>
      </c>
      <c r="C168" s="35"/>
      <c r="D168" s="31"/>
      <c r="E168" s="31"/>
      <c r="F168" s="32">
        <f t="shared" si="0"/>
        <v>0</v>
      </c>
    </row>
    <row r="169" spans="1:6" s="59" customFormat="1" ht="45">
      <c r="A169" s="36">
        <v>200576</v>
      </c>
      <c r="B169" s="37" t="s">
        <v>279</v>
      </c>
      <c r="C169" s="50" t="s">
        <v>131</v>
      </c>
      <c r="D169" s="31">
        <v>743.6682</v>
      </c>
      <c r="E169" s="31">
        <v>1</v>
      </c>
      <c r="F169" s="32">
        <f t="shared" si="0"/>
        <v>743.6682</v>
      </c>
    </row>
    <row r="170" spans="1:6" s="59" customFormat="1" ht="30">
      <c r="A170" s="43" t="s">
        <v>280</v>
      </c>
      <c r="B170" s="37" t="s">
        <v>281</v>
      </c>
      <c r="C170" s="50" t="s">
        <v>282</v>
      </c>
      <c r="D170" s="31">
        <v>3830.218152</v>
      </c>
      <c r="E170" s="31">
        <v>1.39</v>
      </c>
      <c r="F170" s="32">
        <f t="shared" si="0"/>
        <v>5324.003231279999</v>
      </c>
    </row>
    <row r="171" spans="1:6" s="59" customFormat="1" ht="15">
      <c r="A171" s="36"/>
      <c r="B171" s="37"/>
      <c r="C171" s="50"/>
      <c r="D171" s="31"/>
      <c r="E171" s="31"/>
      <c r="F171" s="32">
        <f t="shared" si="0"/>
        <v>0</v>
      </c>
    </row>
    <row r="172" spans="1:6" s="59" customFormat="1" ht="15.75">
      <c r="A172" s="34">
        <v>2103</v>
      </c>
      <c r="B172" s="35" t="s">
        <v>283</v>
      </c>
      <c r="C172" s="35"/>
      <c r="D172" s="31"/>
      <c r="E172" s="31"/>
      <c r="F172" s="32">
        <f t="shared" si="0"/>
        <v>0</v>
      </c>
    </row>
    <row r="173" spans="1:6" s="59" customFormat="1" ht="30">
      <c r="A173" s="43" t="s">
        <v>284</v>
      </c>
      <c r="B173" s="37" t="s">
        <v>285</v>
      </c>
      <c r="C173" s="50" t="s">
        <v>80</v>
      </c>
      <c r="D173" s="31">
        <v>707.459208</v>
      </c>
      <c r="E173" s="31">
        <v>12.4</v>
      </c>
      <c r="F173" s="32">
        <f t="shared" si="0"/>
        <v>8772.4941792</v>
      </c>
    </row>
    <row r="174" spans="1:6" s="59" customFormat="1" ht="45">
      <c r="A174" s="43" t="s">
        <v>286</v>
      </c>
      <c r="B174" s="37" t="s">
        <v>287</v>
      </c>
      <c r="C174" s="50" t="s">
        <v>131</v>
      </c>
      <c r="D174" s="31">
        <v>272.684688</v>
      </c>
      <c r="E174" s="31">
        <v>2</v>
      </c>
      <c r="F174" s="32">
        <f t="shared" si="0"/>
        <v>545.369376</v>
      </c>
    </row>
    <row r="175" spans="1:6" s="59" customFormat="1" ht="15.75">
      <c r="A175" s="60">
        <v>21</v>
      </c>
      <c r="B175" s="35" t="s">
        <v>288</v>
      </c>
      <c r="C175" s="35"/>
      <c r="D175" s="31"/>
      <c r="E175" s="31"/>
      <c r="F175" s="32">
        <f t="shared" si="0"/>
        <v>0</v>
      </c>
    </row>
    <row r="176" spans="1:6" s="59" customFormat="1" ht="15">
      <c r="A176" s="30" t="s">
        <v>289</v>
      </c>
      <c r="B176" s="58" t="s">
        <v>290</v>
      </c>
      <c r="C176" s="30" t="s">
        <v>131</v>
      </c>
      <c r="D176" s="31">
        <v>39344.79</v>
      </c>
      <c r="E176" s="31">
        <v>1</v>
      </c>
      <c r="F176" s="32">
        <f t="shared" si="0"/>
        <v>39344.79</v>
      </c>
    </row>
    <row r="177" spans="1:6" s="59" customFormat="1" ht="12.75">
      <c r="A177" s="61"/>
      <c r="B177" s="61"/>
      <c r="C177" s="61"/>
      <c r="D177" s="62"/>
      <c r="E177" s="63"/>
      <c r="F177" s="63"/>
    </row>
    <row r="178" spans="1:6" s="64" customFormat="1" ht="15" customHeight="1">
      <c r="A178" s="101"/>
      <c r="B178" s="102" t="s">
        <v>291</v>
      </c>
      <c r="C178" s="102"/>
      <c r="D178" s="103" t="s">
        <v>292</v>
      </c>
      <c r="E178" s="103"/>
      <c r="F178" s="103"/>
    </row>
    <row r="179" spans="1:6" s="64" customFormat="1" ht="12.75" customHeight="1">
      <c r="A179" s="101"/>
      <c r="B179" s="102"/>
      <c r="C179" s="102"/>
      <c r="D179" s="104">
        <f>SUM(F14:F176)</f>
        <v>826430.9909486404</v>
      </c>
      <c r="E179" s="104" t="e">
        <f>SUM(#REF!)</f>
        <v>#REF!</v>
      </c>
      <c r="F179" s="104" t="e">
        <f>SUM(#REF!)</f>
        <v>#REF!</v>
      </c>
    </row>
  </sheetData>
  <sheetProtection selectLockedCells="1" selectUnlockedCells="1"/>
  <mergeCells count="14">
    <mergeCell ref="A1:F1"/>
    <mergeCell ref="A2:F2"/>
    <mergeCell ref="A3:F3"/>
    <mergeCell ref="A5:F5"/>
    <mergeCell ref="E6:F6"/>
    <mergeCell ref="A7:B7"/>
    <mergeCell ref="A10:A11"/>
    <mergeCell ref="B10:B11"/>
    <mergeCell ref="C10:C11"/>
    <mergeCell ref="E10:F10"/>
    <mergeCell ref="A178:A179"/>
    <mergeCell ref="B178:C179"/>
    <mergeCell ref="D178:F178"/>
    <mergeCell ref="D179:F179"/>
  </mergeCells>
  <printOptions horizontalCentered="1"/>
  <pageMargins left="0.3902777777777778" right="0.3902777777777778" top="0.5097222222222222" bottom="0.38958333333333334" header="0.5118055555555555" footer="0.2"/>
  <pageSetup fitToHeight="0" fitToWidth="1" orientation="portrait" paperSize="9" scale="74" r:id="rId2"/>
  <headerFooter alignWithMargins="0">
    <oddFooter>&amp;R&amp;8Página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view="pageBreakPreview" zoomScale="90" zoomScaleNormal="90" zoomScaleSheetLayoutView="90" zoomScalePageLayoutView="0" workbookViewId="0" topLeftCell="C1">
      <selection activeCell="S24" sqref="S24"/>
    </sheetView>
  </sheetViews>
  <sheetFormatPr defaultColWidth="11.421875" defaultRowHeight="12.75"/>
  <cols>
    <col min="1" max="1" width="6.57421875" style="0" customWidth="1"/>
    <col min="2" max="2" width="47.7109375" style="0" customWidth="1"/>
    <col min="3" max="3" width="14.57421875" style="0" customWidth="1"/>
    <col min="4" max="4" width="10.57421875" style="0" customWidth="1"/>
    <col min="5" max="5" width="12.8515625" style="0" customWidth="1"/>
    <col min="6" max="6" width="11.421875" style="0" customWidth="1"/>
    <col min="7" max="7" width="19.57421875" style="0" customWidth="1"/>
    <col min="8" max="8" width="11.421875" style="0" customWidth="1"/>
    <col min="9" max="9" width="12.421875" style="0" customWidth="1"/>
    <col min="10" max="10" width="11.421875" style="0" customWidth="1"/>
    <col min="11" max="11" width="12.7109375" style="0" customWidth="1"/>
    <col min="12" max="12" width="11.421875" style="0" customWidth="1"/>
    <col min="13" max="13" width="12.7109375" style="0" customWidth="1"/>
    <col min="14" max="14" width="10.57421875" style="0" customWidth="1"/>
    <col min="15" max="15" width="12.7109375" style="0" customWidth="1"/>
  </cols>
  <sheetData>
    <row r="1" spans="1:16" ht="14.25" customHeight="1">
      <c r="A1" s="65"/>
      <c r="B1" s="65"/>
      <c r="C1" s="65"/>
      <c r="D1" s="65"/>
      <c r="E1" s="113" t="s">
        <v>293</v>
      </c>
      <c r="F1" s="113"/>
      <c r="G1" s="113"/>
      <c r="H1" s="113"/>
      <c r="I1" s="113"/>
      <c r="J1" s="113"/>
      <c r="K1" s="113"/>
      <c r="L1" s="65"/>
      <c r="M1" s="65"/>
      <c r="N1" s="65"/>
      <c r="O1" s="66"/>
      <c r="P1" s="66"/>
    </row>
    <row r="2" spans="1:16" ht="14.25" customHeight="1">
      <c r="A2" s="65"/>
      <c r="B2" s="65"/>
      <c r="C2" s="65"/>
      <c r="D2" s="65"/>
      <c r="E2" s="113" t="s">
        <v>294</v>
      </c>
      <c r="F2" s="113"/>
      <c r="G2" s="113"/>
      <c r="H2" s="113"/>
      <c r="I2" s="113"/>
      <c r="J2" s="113"/>
      <c r="K2" s="113"/>
      <c r="L2" s="65"/>
      <c r="M2" s="65"/>
      <c r="N2" s="65"/>
      <c r="O2" s="66"/>
      <c r="P2" s="66"/>
    </row>
    <row r="3" spans="1:16" ht="14.25" customHeight="1">
      <c r="A3" s="65"/>
      <c r="B3" s="65"/>
      <c r="C3" s="65"/>
      <c r="D3" s="65"/>
      <c r="E3" s="113" t="s">
        <v>295</v>
      </c>
      <c r="F3" s="113"/>
      <c r="G3" s="113"/>
      <c r="H3" s="113"/>
      <c r="I3" s="113"/>
      <c r="J3" s="113"/>
      <c r="K3" s="113"/>
      <c r="L3" s="65"/>
      <c r="M3" s="65"/>
      <c r="N3" s="65"/>
      <c r="O3" s="66"/>
      <c r="P3" s="66"/>
    </row>
    <row r="4" spans="1:16" ht="12.75">
      <c r="A4" s="67"/>
      <c r="B4" s="67"/>
      <c r="C4" s="67"/>
      <c r="D4" s="6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">
      <c r="A5" s="68" t="s">
        <v>296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2.75">
      <c r="A6" s="73"/>
      <c r="B6" s="74"/>
      <c r="C6" s="75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6"/>
    </row>
    <row r="7" spans="1:16" ht="15.75" customHeight="1">
      <c r="A7" s="115" t="s">
        <v>6</v>
      </c>
      <c r="B7" s="116" t="s">
        <v>297</v>
      </c>
      <c r="C7" s="117" t="s">
        <v>298</v>
      </c>
      <c r="D7" s="117" t="s">
        <v>299</v>
      </c>
      <c r="E7" s="118" t="s">
        <v>300</v>
      </c>
      <c r="F7" s="118"/>
      <c r="G7" s="118"/>
      <c r="H7" s="118"/>
      <c r="I7" s="118"/>
      <c r="J7" s="118"/>
      <c r="K7" s="118"/>
      <c r="L7" s="118"/>
      <c r="M7" s="118"/>
      <c r="N7" s="77"/>
      <c r="O7" s="77"/>
      <c r="P7" s="78"/>
    </row>
    <row r="8" spans="1:16" ht="14.25">
      <c r="A8" s="115"/>
      <c r="B8" s="116"/>
      <c r="C8" s="117"/>
      <c r="D8" s="117"/>
      <c r="E8" s="111" t="s">
        <v>301</v>
      </c>
      <c r="F8" s="111"/>
      <c r="G8" s="111" t="s">
        <v>302</v>
      </c>
      <c r="H8" s="111"/>
      <c r="I8" s="111" t="s">
        <v>303</v>
      </c>
      <c r="J8" s="111"/>
      <c r="K8" s="111" t="s">
        <v>304</v>
      </c>
      <c r="L8" s="111"/>
      <c r="M8" s="111" t="s">
        <v>305</v>
      </c>
      <c r="N8" s="111"/>
      <c r="O8" s="112" t="s">
        <v>306</v>
      </c>
      <c r="P8" s="112"/>
    </row>
    <row r="9" spans="1:17" ht="15">
      <c r="A9" s="79">
        <v>1</v>
      </c>
      <c r="B9" s="80" t="str">
        <f>'Planilha com saldo de contrato'!B12</f>
        <v>SERVIÇOS PRELIMINARES</v>
      </c>
      <c r="C9" s="81">
        <f>SUM('Planilha com saldo de contrato'!F14:F15)</f>
        <v>9510.237156</v>
      </c>
      <c r="D9" s="82">
        <f aca="true" t="shared" si="0" ref="D9:D27">C9/$C$28</f>
        <v>0.011507599860314325</v>
      </c>
      <c r="E9" s="83">
        <f aca="true" t="shared" si="1" ref="E9:E24">F9*C9</f>
        <v>9510.237156</v>
      </c>
      <c r="F9" s="84">
        <v>1</v>
      </c>
      <c r="G9" s="85">
        <f aca="true" t="shared" si="2" ref="G9:G24">H9*C9</f>
        <v>0</v>
      </c>
      <c r="H9" s="84"/>
      <c r="I9" s="83">
        <f aca="true" t="shared" si="3" ref="I9:I24">J9*C9</f>
        <v>0</v>
      </c>
      <c r="J9" s="84"/>
      <c r="K9" s="83">
        <f aca="true" t="shared" si="4" ref="K9:K24">L9*C9</f>
        <v>0</v>
      </c>
      <c r="L9" s="84"/>
      <c r="M9" s="83">
        <f aca="true" t="shared" si="5" ref="M9:M27">N9*C9</f>
        <v>0</v>
      </c>
      <c r="N9" s="84"/>
      <c r="O9" s="83">
        <f aca="true" t="shared" si="6" ref="O9:O27">P9*C9</f>
        <v>0</v>
      </c>
      <c r="P9" s="84"/>
      <c r="Q9" s="86"/>
    </row>
    <row r="10" spans="1:17" ht="15">
      <c r="A10" s="79">
        <v>4</v>
      </c>
      <c r="B10" s="87" t="str">
        <f>'Planilha com saldo de contrato'!B16</f>
        <v>ESTRUTURAS</v>
      </c>
      <c r="C10" s="81">
        <f>SUM('Planilha com saldo de contrato'!F17:F22)</f>
        <v>75294.82218576</v>
      </c>
      <c r="D10" s="82">
        <f t="shared" si="0"/>
        <v>0.09110842043729617</v>
      </c>
      <c r="E10" s="83">
        <f t="shared" si="1"/>
        <v>15058.964437152</v>
      </c>
      <c r="F10" s="84">
        <v>0.2</v>
      </c>
      <c r="G10" s="85">
        <f t="shared" si="2"/>
        <v>30117.928874304</v>
      </c>
      <c r="H10" s="84">
        <v>0.4</v>
      </c>
      <c r="I10" s="83">
        <f t="shared" si="3"/>
        <v>30117.928874304</v>
      </c>
      <c r="J10" s="84">
        <v>0.4</v>
      </c>
      <c r="K10" s="83">
        <f t="shared" si="4"/>
        <v>0</v>
      </c>
      <c r="L10" s="84"/>
      <c r="M10" s="83">
        <f t="shared" si="5"/>
        <v>0</v>
      </c>
      <c r="N10" s="84"/>
      <c r="O10" s="83">
        <f t="shared" si="6"/>
        <v>0</v>
      </c>
      <c r="P10" s="84"/>
      <c r="Q10" s="86"/>
    </row>
    <row r="11" spans="1:17" ht="15">
      <c r="A11" s="79">
        <v>5</v>
      </c>
      <c r="B11" s="80" t="str">
        <f>'Planilha com saldo de contrato'!B23</f>
        <v>PAREDES E PAINÉIS</v>
      </c>
      <c r="C11" s="81">
        <f>SUM('Planilha com saldo de contrato'!F25)</f>
        <v>48917.7629064</v>
      </c>
      <c r="D11" s="82">
        <f t="shared" si="0"/>
        <v>0.05919158821748503</v>
      </c>
      <c r="E11" s="83">
        <f t="shared" si="1"/>
        <v>0</v>
      </c>
      <c r="F11" s="84"/>
      <c r="G11" s="85">
        <f t="shared" si="2"/>
        <v>0</v>
      </c>
      <c r="H11" s="84"/>
      <c r="I11" s="83">
        <f t="shared" si="3"/>
        <v>24458.8814532</v>
      </c>
      <c r="J11" s="84">
        <v>0.5</v>
      </c>
      <c r="K11" s="83">
        <f t="shared" si="4"/>
        <v>24458.8814532</v>
      </c>
      <c r="L11" s="84">
        <v>0.5</v>
      </c>
      <c r="M11" s="83">
        <f t="shared" si="5"/>
        <v>0</v>
      </c>
      <c r="N11" s="84"/>
      <c r="O11" s="83">
        <f t="shared" si="6"/>
        <v>0</v>
      </c>
      <c r="P11" s="84"/>
      <c r="Q11" s="86"/>
    </row>
    <row r="12" spans="1:17" ht="15">
      <c r="A12" s="79">
        <v>6</v>
      </c>
      <c r="B12" s="87" t="str">
        <f>'Planilha com saldo de contrato'!B26</f>
        <v>ESQUADRIAS DE MADEIRA</v>
      </c>
      <c r="C12" s="81">
        <f>SUM('Planilha com saldo de contrato'!F28:F29)</f>
        <v>24597.903287999998</v>
      </c>
      <c r="D12" s="82">
        <f t="shared" si="0"/>
        <v>0.02976401364107203</v>
      </c>
      <c r="E12" s="83">
        <f t="shared" si="1"/>
        <v>0</v>
      </c>
      <c r="F12" s="84"/>
      <c r="G12" s="85">
        <f t="shared" si="2"/>
        <v>0</v>
      </c>
      <c r="H12" s="84"/>
      <c r="I12" s="83">
        <f t="shared" si="3"/>
        <v>0</v>
      </c>
      <c r="J12" s="84"/>
      <c r="K12" s="83">
        <f t="shared" si="4"/>
        <v>0</v>
      </c>
      <c r="L12" s="84"/>
      <c r="M12" s="83">
        <f t="shared" si="5"/>
        <v>0</v>
      </c>
      <c r="N12" s="84"/>
      <c r="O12" s="83">
        <f t="shared" si="6"/>
        <v>4919.5806575999995</v>
      </c>
      <c r="P12" s="84">
        <v>0.2</v>
      </c>
      <c r="Q12" s="86"/>
    </row>
    <row r="13" spans="1:17" ht="15">
      <c r="A13" s="88">
        <v>7</v>
      </c>
      <c r="B13" s="80" t="str">
        <f>'Planilha com saldo de contrato'!B30</f>
        <v>ESQUADRIAS METÁLICAS</v>
      </c>
      <c r="C13" s="81">
        <f>SUM('Planilha com saldo de contrato'!F32:F34)</f>
        <v>29527.4306268</v>
      </c>
      <c r="D13" s="82">
        <f t="shared" si="0"/>
        <v>0.03572885207621048</v>
      </c>
      <c r="E13" s="83">
        <f t="shared" si="1"/>
        <v>0</v>
      </c>
      <c r="F13" s="84"/>
      <c r="G13" s="85">
        <f t="shared" si="2"/>
        <v>0</v>
      </c>
      <c r="H13" s="84"/>
      <c r="I13" s="83">
        <f t="shared" si="3"/>
        <v>0</v>
      </c>
      <c r="J13" s="84"/>
      <c r="K13" s="83">
        <f t="shared" si="4"/>
        <v>0</v>
      </c>
      <c r="L13" s="84"/>
      <c r="M13" s="83">
        <f t="shared" si="5"/>
        <v>0</v>
      </c>
      <c r="N13" s="84"/>
      <c r="O13" s="83">
        <f t="shared" si="6"/>
        <v>0</v>
      </c>
      <c r="P13" s="84"/>
      <c r="Q13" s="86"/>
    </row>
    <row r="14" spans="1:17" ht="15">
      <c r="A14" s="79">
        <v>8</v>
      </c>
      <c r="B14" s="87" t="str">
        <f>'Planilha com saldo de contrato'!B35</f>
        <v>VIDROS E ESPELHOS</v>
      </c>
      <c r="C14" s="81">
        <f>SUM('Planilha com saldo de contrato'!F37:F38)</f>
        <v>6970.15326048</v>
      </c>
      <c r="D14" s="82">
        <f t="shared" si="0"/>
        <v>0.00843404148297867</v>
      </c>
      <c r="E14" s="83">
        <f t="shared" si="1"/>
        <v>0</v>
      </c>
      <c r="F14" s="84"/>
      <c r="G14" s="85">
        <f t="shared" si="2"/>
        <v>0</v>
      </c>
      <c r="H14" s="84"/>
      <c r="I14" s="83">
        <f t="shared" si="3"/>
        <v>0</v>
      </c>
      <c r="J14" s="84"/>
      <c r="K14" s="83">
        <f t="shared" si="4"/>
        <v>0</v>
      </c>
      <c r="L14" s="84"/>
      <c r="M14" s="83">
        <f t="shared" si="5"/>
        <v>0</v>
      </c>
      <c r="N14" s="84"/>
      <c r="O14" s="83">
        <f t="shared" si="6"/>
        <v>0</v>
      </c>
      <c r="P14" s="84"/>
      <c r="Q14" s="86"/>
    </row>
    <row r="15" spans="1:17" ht="15">
      <c r="A15" s="79">
        <v>9</v>
      </c>
      <c r="B15" s="80" t="str">
        <f>'Planilha com saldo de contrato'!B39</f>
        <v>COBERTURA</v>
      </c>
      <c r="C15" s="81">
        <f>SUM('Planilha com saldo de contrato'!F41:F48)</f>
        <v>83612.43899856</v>
      </c>
      <c r="D15" s="82">
        <f t="shared" si="0"/>
        <v>0.10117292298366415</v>
      </c>
      <c r="E15" s="83">
        <f t="shared" si="1"/>
        <v>0</v>
      </c>
      <c r="F15" s="84"/>
      <c r="G15" s="85">
        <f t="shared" si="2"/>
        <v>0</v>
      </c>
      <c r="H15" s="84"/>
      <c r="I15" s="83">
        <f t="shared" si="3"/>
        <v>0</v>
      </c>
      <c r="J15" s="84"/>
      <c r="K15" s="83">
        <f t="shared" si="4"/>
        <v>16722.487799712002</v>
      </c>
      <c r="L15" s="84">
        <v>0.2</v>
      </c>
      <c r="M15" s="83">
        <f t="shared" si="5"/>
        <v>41806.21949928</v>
      </c>
      <c r="N15" s="84">
        <v>0.5</v>
      </c>
      <c r="O15" s="83">
        <f t="shared" si="6"/>
        <v>25083.731699567998</v>
      </c>
      <c r="P15" s="84">
        <v>0.3</v>
      </c>
      <c r="Q15" s="86"/>
    </row>
    <row r="16" spans="1:17" ht="15">
      <c r="A16" s="79">
        <v>10</v>
      </c>
      <c r="B16" s="80" t="str">
        <f>'Planilha com saldo de contrato'!B49</f>
        <v>IMPERMEABILIZAÇÃO</v>
      </c>
      <c r="C16" s="81">
        <f>SUM('Planilha com saldo de contrato'!F50)</f>
        <v>2016.3589142399999</v>
      </c>
      <c r="D16" s="82">
        <f t="shared" si="0"/>
        <v>0.0024398394255828555</v>
      </c>
      <c r="E16" s="83">
        <f t="shared" si="1"/>
        <v>0</v>
      </c>
      <c r="F16" s="84"/>
      <c r="G16" s="85">
        <f t="shared" si="2"/>
        <v>0</v>
      </c>
      <c r="H16" s="84"/>
      <c r="I16" s="83">
        <f t="shared" si="3"/>
        <v>0</v>
      </c>
      <c r="J16" s="84"/>
      <c r="K16" s="83">
        <f t="shared" si="4"/>
        <v>0</v>
      </c>
      <c r="L16" s="84"/>
      <c r="M16" s="83">
        <f t="shared" si="5"/>
        <v>0</v>
      </c>
      <c r="N16" s="84"/>
      <c r="O16" s="83">
        <f t="shared" si="6"/>
        <v>2016.3589142399999</v>
      </c>
      <c r="P16" s="84">
        <v>1</v>
      </c>
      <c r="Q16" s="86"/>
    </row>
    <row r="17" spans="1:17" ht="15">
      <c r="A17" s="79">
        <v>11</v>
      </c>
      <c r="B17" s="80" t="str">
        <f>'Planilha com saldo de contrato'!B51</f>
        <v>TETOS E FORROS</v>
      </c>
      <c r="C17" s="81">
        <f>SUM('Planilha com saldo de contrato'!F53:F54)</f>
        <v>16601.43522312</v>
      </c>
      <c r="D17" s="82">
        <f t="shared" si="0"/>
        <v>0.02008810826910498</v>
      </c>
      <c r="E17" s="83">
        <f t="shared" si="1"/>
        <v>0</v>
      </c>
      <c r="F17" s="84"/>
      <c r="G17" s="85">
        <f t="shared" si="2"/>
        <v>0</v>
      </c>
      <c r="H17" s="84"/>
      <c r="I17" s="83">
        <f t="shared" si="3"/>
        <v>0</v>
      </c>
      <c r="J17" s="84"/>
      <c r="K17" s="83">
        <f t="shared" si="4"/>
        <v>0</v>
      </c>
      <c r="L17" s="84"/>
      <c r="M17" s="83">
        <f t="shared" si="5"/>
        <v>0</v>
      </c>
      <c r="N17" s="84"/>
      <c r="O17" s="83">
        <f t="shared" si="6"/>
        <v>0</v>
      </c>
      <c r="P17" s="84"/>
      <c r="Q17" s="86"/>
    </row>
    <row r="18" spans="1:17" ht="15">
      <c r="A18" s="79">
        <v>12</v>
      </c>
      <c r="B18" s="80" t="str">
        <f>'Planilha com saldo de contrato'!B55</f>
        <v>REVESTIMENTO DE PAREDES</v>
      </c>
      <c r="C18" s="81">
        <f>SUM('Planilha com saldo de contrato'!F57:F65)</f>
        <v>150185.6186748</v>
      </c>
      <c r="D18" s="82">
        <f t="shared" si="0"/>
        <v>0.1817279607368131</v>
      </c>
      <c r="E18" s="83">
        <f t="shared" si="1"/>
        <v>0</v>
      </c>
      <c r="F18" s="84"/>
      <c r="G18" s="85">
        <f t="shared" si="2"/>
        <v>0</v>
      </c>
      <c r="H18" s="84"/>
      <c r="I18" s="83">
        <f t="shared" si="3"/>
        <v>0</v>
      </c>
      <c r="J18" s="84"/>
      <c r="K18" s="83">
        <f t="shared" si="4"/>
        <v>45055.68560244</v>
      </c>
      <c r="L18" s="84">
        <v>0.3</v>
      </c>
      <c r="M18" s="83">
        <f t="shared" si="5"/>
        <v>45055.68560244</v>
      </c>
      <c r="N18" s="84">
        <v>0.3</v>
      </c>
      <c r="O18" s="83">
        <f t="shared" si="6"/>
        <v>45055.68560244</v>
      </c>
      <c r="P18" s="84">
        <v>0.3</v>
      </c>
      <c r="Q18" s="86"/>
    </row>
    <row r="19" spans="1:17" ht="15">
      <c r="A19" s="79">
        <v>13</v>
      </c>
      <c r="B19" s="80" t="str">
        <f>'Planilha com saldo de contrato'!B66</f>
        <v>PISOS INTERNOS E EXTERNOS</v>
      </c>
      <c r="C19" s="81">
        <f>SUM('Planilha com saldo de contrato'!F68:F74)</f>
        <v>107289.85575192</v>
      </c>
      <c r="D19" s="82">
        <f t="shared" si="0"/>
        <v>0.12982312731128898</v>
      </c>
      <c r="E19" s="83">
        <f t="shared" si="1"/>
        <v>0</v>
      </c>
      <c r="F19" s="84"/>
      <c r="G19" s="85">
        <f t="shared" si="2"/>
        <v>21457.971150384</v>
      </c>
      <c r="H19" s="84">
        <v>0.2</v>
      </c>
      <c r="I19" s="83">
        <f t="shared" si="3"/>
        <v>0</v>
      </c>
      <c r="J19" s="84"/>
      <c r="K19" s="83">
        <f t="shared" si="4"/>
        <v>0</v>
      </c>
      <c r="L19" s="84"/>
      <c r="M19" s="83">
        <f t="shared" si="5"/>
        <v>0</v>
      </c>
      <c r="N19" s="84"/>
      <c r="O19" s="83">
        <f t="shared" si="6"/>
        <v>0</v>
      </c>
      <c r="P19" s="84"/>
      <c r="Q19" s="86"/>
    </row>
    <row r="20" spans="1:17" ht="15">
      <c r="A20" s="79">
        <v>14</v>
      </c>
      <c r="B20" s="80" t="str">
        <f>'Planilha com saldo de contrato'!B75</f>
        <v>INSTALAÇÕES HIDRO-SANITÁRIAS</v>
      </c>
      <c r="C20" s="81">
        <f>SUM('Planilha com saldo de contrato'!F77:F91)</f>
        <v>23670.912465600002</v>
      </c>
      <c r="D20" s="82">
        <f t="shared" si="0"/>
        <v>0.028642333993826558</v>
      </c>
      <c r="E20" s="83">
        <f t="shared" si="1"/>
        <v>0</v>
      </c>
      <c r="F20" s="84"/>
      <c r="G20" s="85">
        <f t="shared" si="2"/>
        <v>4734.182493120001</v>
      </c>
      <c r="H20" s="84">
        <v>0.2</v>
      </c>
      <c r="I20" s="83">
        <f t="shared" si="3"/>
        <v>0</v>
      </c>
      <c r="J20" s="84"/>
      <c r="K20" s="83">
        <f t="shared" si="4"/>
        <v>0</v>
      </c>
      <c r="L20" s="84"/>
      <c r="M20" s="83">
        <f t="shared" si="5"/>
        <v>0</v>
      </c>
      <c r="N20" s="84"/>
      <c r="O20" s="83">
        <f t="shared" si="6"/>
        <v>0</v>
      </c>
      <c r="P20" s="84"/>
      <c r="Q20" s="86"/>
    </row>
    <row r="21" spans="1:17" ht="15">
      <c r="A21" s="79">
        <v>15</v>
      </c>
      <c r="B21" s="80" t="str">
        <f>'Planilha com saldo de contrato'!B92</f>
        <v>INSTALAÇÕES ELÉTRICAS</v>
      </c>
      <c r="C21" s="81">
        <f>SUM('Planilha com saldo de contrato'!F94:F111)</f>
        <v>36621.954792000004</v>
      </c>
      <c r="D21" s="82">
        <f t="shared" si="0"/>
        <v>0.04431338513813785</v>
      </c>
      <c r="E21" s="83">
        <f t="shared" si="1"/>
        <v>0</v>
      </c>
      <c r="F21" s="84"/>
      <c r="G21" s="85">
        <f t="shared" si="2"/>
        <v>7324.390958400001</v>
      </c>
      <c r="H21" s="84">
        <v>0.2</v>
      </c>
      <c r="I21" s="83">
        <f t="shared" si="3"/>
        <v>0</v>
      </c>
      <c r="J21" s="84"/>
      <c r="K21" s="83">
        <f t="shared" si="4"/>
        <v>0</v>
      </c>
      <c r="L21" s="84"/>
      <c r="M21" s="83">
        <f t="shared" si="5"/>
        <v>0</v>
      </c>
      <c r="N21" s="84"/>
      <c r="O21" s="83">
        <f t="shared" si="6"/>
        <v>0</v>
      </c>
      <c r="P21" s="84"/>
      <c r="Q21" s="86"/>
    </row>
    <row r="22" spans="1:17" ht="15">
      <c r="A22" s="79">
        <v>16</v>
      </c>
      <c r="B22" s="80" t="str">
        <f>'Planilha com saldo de contrato'!B112</f>
        <v>OUTRAS INSTALAÇÕES</v>
      </c>
      <c r="C22" s="81">
        <f>SUM('Planilha com saldo de contrato'!F113:F117)</f>
        <v>2393.5134000000003</v>
      </c>
      <c r="D22" s="82">
        <f t="shared" si="0"/>
        <v>0.002896204796546345</v>
      </c>
      <c r="E22" s="83">
        <f t="shared" si="1"/>
        <v>0</v>
      </c>
      <c r="F22" s="84"/>
      <c r="G22" s="85">
        <f t="shared" si="2"/>
        <v>0</v>
      </c>
      <c r="H22" s="84"/>
      <c r="I22" s="83">
        <f t="shared" si="3"/>
        <v>0</v>
      </c>
      <c r="J22" s="84"/>
      <c r="K22" s="83">
        <f t="shared" si="4"/>
        <v>0</v>
      </c>
      <c r="L22" s="84"/>
      <c r="M22" s="83">
        <f t="shared" si="5"/>
        <v>0</v>
      </c>
      <c r="N22" s="84"/>
      <c r="O22" s="83">
        <f t="shared" si="6"/>
        <v>0</v>
      </c>
      <c r="P22" s="84"/>
      <c r="Q22" s="86"/>
    </row>
    <row r="23" spans="1:17" ht="15">
      <c r="A23" s="79">
        <v>17</v>
      </c>
      <c r="B23" s="80" t="str">
        <f>'Planilha com saldo de contrato'!B118</f>
        <v>APARELHOS HIDRO-SANITÁRIOS</v>
      </c>
      <c r="C23" s="81">
        <f>SUM('Planilha com saldo de contrato'!F120:F139)</f>
        <v>34291.16166336</v>
      </c>
      <c r="D23" s="82">
        <f t="shared" si="0"/>
        <v>0.04149307327402861</v>
      </c>
      <c r="E23" s="83">
        <f t="shared" si="1"/>
        <v>0</v>
      </c>
      <c r="F23" s="84"/>
      <c r="G23" s="85">
        <f t="shared" si="2"/>
        <v>0</v>
      </c>
      <c r="H23" s="84"/>
      <c r="I23" s="83">
        <f t="shared" si="3"/>
        <v>0</v>
      </c>
      <c r="J23" s="84"/>
      <c r="K23" s="83">
        <f t="shared" si="4"/>
        <v>0</v>
      </c>
      <c r="L23" s="84"/>
      <c r="M23" s="83">
        <f t="shared" si="5"/>
        <v>0</v>
      </c>
      <c r="N23" s="84"/>
      <c r="O23" s="83">
        <f t="shared" si="6"/>
        <v>0</v>
      </c>
      <c r="P23" s="84"/>
      <c r="Q23" s="86"/>
    </row>
    <row r="24" spans="1:17" ht="15">
      <c r="A24" s="79">
        <v>18</v>
      </c>
      <c r="B24" s="80" t="str">
        <f>'Planilha com saldo de contrato'!B140</f>
        <v>APARELHOS ELÉTRICOS</v>
      </c>
      <c r="C24" s="81">
        <f>SUM('Planilha com saldo de contrato'!F141:F152)</f>
        <v>6769.672248</v>
      </c>
      <c r="D24" s="82">
        <f t="shared" si="0"/>
        <v>0.008191454969796398</v>
      </c>
      <c r="E24" s="83">
        <f t="shared" si="1"/>
        <v>0</v>
      </c>
      <c r="F24" s="84"/>
      <c r="G24" s="85">
        <f t="shared" si="2"/>
        <v>0</v>
      </c>
      <c r="H24" s="84"/>
      <c r="I24" s="83">
        <f t="shared" si="3"/>
        <v>0</v>
      </c>
      <c r="J24" s="84"/>
      <c r="K24" s="83">
        <f t="shared" si="4"/>
        <v>0</v>
      </c>
      <c r="L24" s="84"/>
      <c r="M24" s="83">
        <f t="shared" si="5"/>
        <v>0</v>
      </c>
      <c r="N24" s="84"/>
      <c r="O24" s="83">
        <f t="shared" si="6"/>
        <v>0</v>
      </c>
      <c r="P24" s="84"/>
      <c r="Q24" s="86"/>
    </row>
    <row r="25" spans="1:17" ht="15">
      <c r="A25" s="79">
        <v>19</v>
      </c>
      <c r="B25" s="80" t="str">
        <f>'Planilha com saldo de contrato'!B153</f>
        <v>PINTURA</v>
      </c>
      <c r="C25" s="81">
        <f>SUM('Planilha com saldo de contrato'!F155:F156)</f>
        <v>44293.90217832</v>
      </c>
      <c r="D25" s="82">
        <f t="shared" si="0"/>
        <v>0.05359661322414362</v>
      </c>
      <c r="E25" s="83"/>
      <c r="F25" s="84"/>
      <c r="G25" s="85"/>
      <c r="H25" s="84"/>
      <c r="I25" s="83"/>
      <c r="J25" s="84"/>
      <c r="K25" s="83"/>
      <c r="L25" s="84"/>
      <c r="M25" s="83">
        <f t="shared" si="5"/>
        <v>0</v>
      </c>
      <c r="N25" s="84"/>
      <c r="O25" s="83">
        <f t="shared" si="6"/>
        <v>0</v>
      </c>
      <c r="P25" s="84"/>
      <c r="Q25" s="86"/>
    </row>
    <row r="26" spans="1:17" ht="15">
      <c r="A26" s="79">
        <v>20</v>
      </c>
      <c r="B26" s="80" t="str">
        <f>'Planilha com saldo de contrato'!B157</f>
        <v>SERVIÇOS COMPLEMENTARES</v>
      </c>
      <c r="C26" s="81">
        <f>SUM('Planilha com saldo de contrato'!F159:F174)</f>
        <v>84521.06721528001</v>
      </c>
      <c r="D26" s="82">
        <f t="shared" si="0"/>
        <v>0.10227238346696114</v>
      </c>
      <c r="E26" s="83">
        <f>F26*C26</f>
        <v>0</v>
      </c>
      <c r="F26" s="84"/>
      <c r="G26" s="85">
        <f>H26*C26</f>
        <v>0</v>
      </c>
      <c r="H26" s="84"/>
      <c r="I26" s="83">
        <f>J26*C26</f>
        <v>0</v>
      </c>
      <c r="J26" s="84"/>
      <c r="K26" s="83">
        <f>L26*C26</f>
        <v>0</v>
      </c>
      <c r="L26" s="84"/>
      <c r="M26" s="83">
        <f t="shared" si="5"/>
        <v>0</v>
      </c>
      <c r="N26" s="84"/>
      <c r="O26" s="83">
        <f t="shared" si="6"/>
        <v>0</v>
      </c>
      <c r="P26" s="84"/>
      <c r="Q26" s="86"/>
    </row>
    <row r="27" spans="1:17" ht="15">
      <c r="A27" s="79">
        <v>21</v>
      </c>
      <c r="B27" s="80" t="str">
        <f>'Planilha com saldo de contrato'!B175</f>
        <v>ADMINISTRAÇÃO</v>
      </c>
      <c r="C27" s="81">
        <f>'Planilha com saldo de contrato'!F176</f>
        <v>39344.79</v>
      </c>
      <c r="D27" s="82">
        <f t="shared" si="0"/>
        <v>0.047608076694748674</v>
      </c>
      <c r="E27" s="83">
        <f>F27*C27</f>
        <v>1228.1629076778966</v>
      </c>
      <c r="F27" s="84">
        <f>SUM(E9:E26)/SUM($C$9:$C$26)</f>
        <v>0.031215388560414135</v>
      </c>
      <c r="G27" s="89">
        <f>H27*C27</f>
        <v>3180.953995463767</v>
      </c>
      <c r="H27" s="84">
        <f>SUM(G9:G26)/SUM($C$9:$C$26)</f>
        <v>0.08084816300871772</v>
      </c>
      <c r="I27" s="83">
        <f>J27*C27</f>
        <v>2728.180393224294</v>
      </c>
      <c r="J27" s="84">
        <f>SUM(I9:I26)/SUM($C$9:$C$26)</f>
        <v>0.06934032163405356</v>
      </c>
      <c r="K27" s="83">
        <f>L27*C27</f>
        <v>4310.809679311998</v>
      </c>
      <c r="L27" s="84">
        <f>SUM(K9:K26)/SUM($C$9:$C$26)</f>
        <v>0.10956494314271337</v>
      </c>
      <c r="M27" s="83">
        <f t="shared" si="5"/>
        <v>4342.0446338762695</v>
      </c>
      <c r="N27" s="84">
        <f>SUM(M9:M26)/SUM($C$9:$C$26)</f>
        <v>0.11035882092333622</v>
      </c>
      <c r="O27" s="83">
        <f t="shared" si="6"/>
        <v>3852.8355937655265</v>
      </c>
      <c r="P27" s="84">
        <f>SUM(O9:O26)/SUM($C$9:$C$26)</f>
        <v>0.09792492459015606</v>
      </c>
      <c r="Q27" s="86"/>
    </row>
    <row r="28" spans="1:16" ht="15">
      <c r="A28" s="90"/>
      <c r="B28" s="91" t="s">
        <v>307</v>
      </c>
      <c r="C28" s="92">
        <f>SUM(C9:C27)</f>
        <v>826430.99094864</v>
      </c>
      <c r="D28" s="93">
        <f>SUM(D9:D27)</f>
        <v>1</v>
      </c>
      <c r="E28" s="94">
        <f>SUM(E9:E27)</f>
        <v>25797.364500829895</v>
      </c>
      <c r="F28" s="95">
        <f>E28/C28</f>
        <v>0.031215388560414135</v>
      </c>
      <c r="G28" s="92">
        <f>SUM(G9:G27)</f>
        <v>66815.42747167178</v>
      </c>
      <c r="H28" s="93">
        <f>G28/$C$28</f>
        <v>0.08084816300871774</v>
      </c>
      <c r="I28" s="92">
        <f>SUM(I9:I27)</f>
        <v>57304.990720728296</v>
      </c>
      <c r="J28" s="93">
        <f>I28/$C$28</f>
        <v>0.06934032163405354</v>
      </c>
      <c r="K28" s="92">
        <f>SUM(K9:K27)</f>
        <v>90547.864534664</v>
      </c>
      <c r="L28" s="93">
        <f>K28/$C$28</f>
        <v>0.10956494314271335</v>
      </c>
      <c r="M28" s="92">
        <f>SUM(M9:M27)</f>
        <v>91203.94973559627</v>
      </c>
      <c r="N28" s="93">
        <f>M28/$C$28</f>
        <v>0.11035882092333622</v>
      </c>
      <c r="O28" s="92">
        <f>SUM(O9:O27)</f>
        <v>80928.19246761352</v>
      </c>
      <c r="P28" s="93">
        <f>O28/$C$28</f>
        <v>0.09792492459015606</v>
      </c>
    </row>
    <row r="29" spans="1:16" ht="15">
      <c r="A29" s="96"/>
      <c r="B29" s="97" t="s">
        <v>308</v>
      </c>
      <c r="C29" s="98"/>
      <c r="D29" s="95"/>
      <c r="E29" s="98">
        <f>E28</f>
        <v>25797.364500829895</v>
      </c>
      <c r="F29" s="95">
        <f>F28</f>
        <v>0.031215388560414135</v>
      </c>
      <c r="G29" s="98">
        <f aca="true" t="shared" si="7" ref="G29:P29">G28+E29</f>
        <v>92612.79197250167</v>
      </c>
      <c r="H29" s="95">
        <f t="shared" si="7"/>
        <v>0.11206355156913186</v>
      </c>
      <c r="I29" s="98">
        <f t="shared" si="7"/>
        <v>149917.78269322996</v>
      </c>
      <c r="J29" s="95">
        <f t="shared" si="7"/>
        <v>0.1814038732031854</v>
      </c>
      <c r="K29" s="98">
        <f t="shared" si="7"/>
        <v>240465.64722789396</v>
      </c>
      <c r="L29" s="95">
        <f t="shared" si="7"/>
        <v>0.2909688163458988</v>
      </c>
      <c r="M29" s="98">
        <f t="shared" si="7"/>
        <v>331669.59696349024</v>
      </c>
      <c r="N29" s="95">
        <f t="shared" si="7"/>
        <v>0.401327637269235</v>
      </c>
      <c r="O29" s="98">
        <f t="shared" si="7"/>
        <v>412597.78943110374</v>
      </c>
      <c r="P29" s="95">
        <f t="shared" si="7"/>
        <v>0.49925256185939104</v>
      </c>
    </row>
    <row r="30" spans="1:16" ht="14.25" customHeight="1">
      <c r="A30" s="65"/>
      <c r="B30" s="65"/>
      <c r="C30" s="65"/>
      <c r="D30" s="65"/>
      <c r="E30" s="113" t="s">
        <v>293</v>
      </c>
      <c r="F30" s="113"/>
      <c r="G30" s="113"/>
      <c r="H30" s="113"/>
      <c r="I30" s="113"/>
      <c r="J30" s="113"/>
      <c r="K30" s="113"/>
      <c r="L30" s="65"/>
      <c r="M30" s="65"/>
      <c r="N30" s="65"/>
      <c r="O30" s="66"/>
      <c r="P30" s="66"/>
    </row>
    <row r="31" spans="1:16" ht="14.25" customHeight="1">
      <c r="A31" s="65"/>
      <c r="B31" s="65"/>
      <c r="C31" s="65"/>
      <c r="D31" s="65"/>
      <c r="E31" s="113" t="s">
        <v>294</v>
      </c>
      <c r="F31" s="113"/>
      <c r="G31" s="113"/>
      <c r="H31" s="113"/>
      <c r="I31" s="113"/>
      <c r="J31" s="113"/>
      <c r="K31" s="113"/>
      <c r="L31" s="65"/>
      <c r="M31" s="65"/>
      <c r="N31" s="65"/>
      <c r="O31" s="66"/>
      <c r="P31" s="66"/>
    </row>
    <row r="32" spans="1:16" ht="14.25" customHeight="1">
      <c r="A32" s="65"/>
      <c r="B32" s="65"/>
      <c r="C32" s="65"/>
      <c r="D32" s="65"/>
      <c r="E32" s="113" t="s">
        <v>295</v>
      </c>
      <c r="F32" s="113"/>
      <c r="G32" s="113"/>
      <c r="H32" s="113"/>
      <c r="I32" s="113"/>
      <c r="J32" s="113"/>
      <c r="K32" s="113"/>
      <c r="L32" s="65"/>
      <c r="M32" s="65"/>
      <c r="N32" s="65"/>
      <c r="O32" s="66"/>
      <c r="P32" s="66"/>
    </row>
    <row r="33" spans="1:16" ht="14.25" customHeight="1">
      <c r="A33" s="67"/>
      <c r="B33" s="67"/>
      <c r="C33" s="67"/>
      <c r="D33" s="67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1:16" ht="15">
      <c r="A34" s="68" t="s">
        <v>296</v>
      </c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</row>
    <row r="35" spans="1:16" ht="12.75">
      <c r="A35" s="73"/>
      <c r="B35" s="74"/>
      <c r="C35" s="7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6"/>
    </row>
    <row r="36" spans="1:16" ht="15.75" customHeight="1">
      <c r="A36" s="115" t="s">
        <v>6</v>
      </c>
      <c r="B36" s="116" t="s">
        <v>297</v>
      </c>
      <c r="C36" s="117" t="s">
        <v>298</v>
      </c>
      <c r="D36" s="117" t="s">
        <v>299</v>
      </c>
      <c r="E36" s="118" t="s">
        <v>300</v>
      </c>
      <c r="F36" s="118"/>
      <c r="G36" s="118"/>
      <c r="H36" s="118"/>
      <c r="I36" s="118"/>
      <c r="J36" s="118"/>
      <c r="K36" s="118"/>
      <c r="L36" s="118"/>
      <c r="M36" s="118"/>
      <c r="N36" s="77"/>
      <c r="O36" s="77"/>
      <c r="P36" s="78"/>
    </row>
    <row r="37" spans="1:16" ht="15.75" customHeight="1">
      <c r="A37" s="115"/>
      <c r="B37" s="116"/>
      <c r="C37" s="117"/>
      <c r="D37" s="117"/>
      <c r="E37" s="111" t="s">
        <v>309</v>
      </c>
      <c r="F37" s="111"/>
      <c r="G37" s="111" t="s">
        <v>310</v>
      </c>
      <c r="H37" s="111"/>
      <c r="I37" s="111" t="s">
        <v>311</v>
      </c>
      <c r="J37" s="111"/>
      <c r="K37" s="111" t="s">
        <v>312</v>
      </c>
      <c r="L37" s="111"/>
      <c r="M37" s="111" t="s">
        <v>313</v>
      </c>
      <c r="N37" s="111"/>
      <c r="O37" s="112" t="s">
        <v>314</v>
      </c>
      <c r="P37" s="112"/>
    </row>
    <row r="38" spans="1:17" ht="15">
      <c r="A38" s="79">
        <v>1</v>
      </c>
      <c r="B38" s="80" t="str">
        <f aca="true" t="shared" si="8" ref="B38:B56">B9</f>
        <v>SERVIÇOS PRELIMINARES</v>
      </c>
      <c r="C38" s="81">
        <f aca="true" t="shared" si="9" ref="C38:C56">C9</f>
        <v>9510.237156</v>
      </c>
      <c r="D38" s="82">
        <f aca="true" t="shared" si="10" ref="D38:D56">C38/$C$28</f>
        <v>0.011507599860314325</v>
      </c>
      <c r="E38" s="83">
        <f aca="true" t="shared" si="11" ref="E38:E53">F38*C38</f>
        <v>0</v>
      </c>
      <c r="F38" s="84"/>
      <c r="G38" s="85">
        <f aca="true" t="shared" si="12" ref="G38:G53">H38*C38</f>
        <v>0</v>
      </c>
      <c r="H38" s="84"/>
      <c r="I38" s="83">
        <f aca="true" t="shared" si="13" ref="I38:I56">J38*C38</f>
        <v>0</v>
      </c>
      <c r="J38" s="84"/>
      <c r="K38" s="83">
        <f aca="true" t="shared" si="14" ref="K38:K56">L38*C38</f>
        <v>0</v>
      </c>
      <c r="L38" s="84"/>
      <c r="M38" s="83">
        <f aca="true" t="shared" si="15" ref="M38:M56">N38*C38</f>
        <v>0</v>
      </c>
      <c r="N38" s="84"/>
      <c r="O38" s="83">
        <f aca="true" t="shared" si="16" ref="O38:O56">P38*C38</f>
        <v>0</v>
      </c>
      <c r="P38" s="84"/>
      <c r="Q38" s="86"/>
    </row>
    <row r="39" spans="1:17" ht="15">
      <c r="A39" s="79">
        <v>4</v>
      </c>
      <c r="B39" s="80" t="str">
        <f t="shared" si="8"/>
        <v>ESTRUTURAS</v>
      </c>
      <c r="C39" s="81">
        <f t="shared" si="9"/>
        <v>75294.82218576</v>
      </c>
      <c r="D39" s="82">
        <f t="shared" si="10"/>
        <v>0.09110842043729617</v>
      </c>
      <c r="E39" s="83">
        <f t="shared" si="11"/>
        <v>0</v>
      </c>
      <c r="F39" s="84"/>
      <c r="G39" s="85">
        <f t="shared" si="12"/>
        <v>0</v>
      </c>
      <c r="H39" s="84"/>
      <c r="I39" s="83">
        <f t="shared" si="13"/>
        <v>0</v>
      </c>
      <c r="J39" s="84"/>
      <c r="K39" s="83">
        <f t="shared" si="14"/>
        <v>0</v>
      </c>
      <c r="L39" s="84"/>
      <c r="M39" s="83">
        <f t="shared" si="15"/>
        <v>0</v>
      </c>
      <c r="N39" s="84"/>
      <c r="O39" s="83">
        <f t="shared" si="16"/>
        <v>0</v>
      </c>
      <c r="P39" s="84"/>
      <c r="Q39" s="86"/>
    </row>
    <row r="40" spans="1:17" ht="15">
      <c r="A40" s="79">
        <v>5</v>
      </c>
      <c r="B40" s="80" t="str">
        <f t="shared" si="8"/>
        <v>PAREDES E PAINÉIS</v>
      </c>
      <c r="C40" s="81">
        <f t="shared" si="9"/>
        <v>48917.7629064</v>
      </c>
      <c r="D40" s="82">
        <f t="shared" si="10"/>
        <v>0.05919158821748503</v>
      </c>
      <c r="E40" s="83">
        <f t="shared" si="11"/>
        <v>0</v>
      </c>
      <c r="F40" s="84"/>
      <c r="G40" s="85">
        <f t="shared" si="12"/>
        <v>0</v>
      </c>
      <c r="H40" s="84"/>
      <c r="I40" s="83">
        <f t="shared" si="13"/>
        <v>0</v>
      </c>
      <c r="J40" s="84"/>
      <c r="K40" s="83">
        <f t="shared" si="14"/>
        <v>0</v>
      </c>
      <c r="L40" s="84"/>
      <c r="M40" s="83">
        <f t="shared" si="15"/>
        <v>0</v>
      </c>
      <c r="N40" s="84"/>
      <c r="O40" s="83">
        <f t="shared" si="16"/>
        <v>0</v>
      </c>
      <c r="P40" s="84"/>
      <c r="Q40" s="86"/>
    </row>
    <row r="41" spans="1:17" ht="15">
      <c r="A41" s="79">
        <v>6</v>
      </c>
      <c r="B41" s="80" t="str">
        <f t="shared" si="8"/>
        <v>ESQUADRIAS DE MADEIRA</v>
      </c>
      <c r="C41" s="81">
        <f t="shared" si="9"/>
        <v>24597.903287999998</v>
      </c>
      <c r="D41" s="82">
        <f t="shared" si="10"/>
        <v>0.02976401364107203</v>
      </c>
      <c r="E41" s="83">
        <f t="shared" si="11"/>
        <v>12298.951643999999</v>
      </c>
      <c r="F41" s="84">
        <v>0.5</v>
      </c>
      <c r="G41" s="85">
        <f t="shared" si="12"/>
        <v>7379.370986399999</v>
      </c>
      <c r="H41" s="84">
        <v>0.3</v>
      </c>
      <c r="I41" s="83">
        <f t="shared" si="13"/>
        <v>0</v>
      </c>
      <c r="J41" s="84"/>
      <c r="K41" s="83">
        <f t="shared" si="14"/>
        <v>0</v>
      </c>
      <c r="L41" s="84"/>
      <c r="M41" s="83">
        <f t="shared" si="15"/>
        <v>0</v>
      </c>
      <c r="N41" s="84"/>
      <c r="O41" s="83">
        <f t="shared" si="16"/>
        <v>0</v>
      </c>
      <c r="P41" s="84"/>
      <c r="Q41" s="86"/>
    </row>
    <row r="42" spans="1:17" ht="15">
      <c r="A42" s="88">
        <v>7</v>
      </c>
      <c r="B42" s="80" t="str">
        <f t="shared" si="8"/>
        <v>ESQUADRIAS METÁLICAS</v>
      </c>
      <c r="C42" s="81">
        <f t="shared" si="9"/>
        <v>29527.4306268</v>
      </c>
      <c r="D42" s="82">
        <f t="shared" si="10"/>
        <v>0.03572885207621048</v>
      </c>
      <c r="E42" s="83">
        <f t="shared" si="11"/>
        <v>14763.7153134</v>
      </c>
      <c r="F42" s="84">
        <v>0.5</v>
      </c>
      <c r="G42" s="85">
        <f t="shared" si="12"/>
        <v>14763.7153134</v>
      </c>
      <c r="H42" s="84">
        <v>0.5</v>
      </c>
      <c r="I42" s="83">
        <f t="shared" si="13"/>
        <v>0</v>
      </c>
      <c r="J42" s="84"/>
      <c r="K42" s="83">
        <f t="shared" si="14"/>
        <v>0</v>
      </c>
      <c r="L42" s="84"/>
      <c r="M42" s="83">
        <f t="shared" si="15"/>
        <v>0</v>
      </c>
      <c r="N42" s="84"/>
      <c r="O42" s="83">
        <f t="shared" si="16"/>
        <v>0</v>
      </c>
      <c r="P42" s="84"/>
      <c r="Q42" s="86"/>
    </row>
    <row r="43" spans="1:17" ht="15">
      <c r="A43" s="79">
        <v>8</v>
      </c>
      <c r="B43" s="80" t="str">
        <f t="shared" si="8"/>
        <v>VIDROS E ESPELHOS</v>
      </c>
      <c r="C43" s="81">
        <f t="shared" si="9"/>
        <v>6970.15326048</v>
      </c>
      <c r="D43" s="82">
        <f t="shared" si="10"/>
        <v>0.00843404148297867</v>
      </c>
      <c r="E43" s="83">
        <f t="shared" si="11"/>
        <v>0</v>
      </c>
      <c r="F43" s="84"/>
      <c r="G43" s="85">
        <f t="shared" si="12"/>
        <v>3485.07663024</v>
      </c>
      <c r="H43" s="84">
        <v>0.5</v>
      </c>
      <c r="I43" s="83">
        <f t="shared" si="13"/>
        <v>3485.07663024</v>
      </c>
      <c r="J43" s="84">
        <v>0.5</v>
      </c>
      <c r="K43" s="83">
        <f t="shared" si="14"/>
        <v>0</v>
      </c>
      <c r="L43" s="84"/>
      <c r="M43" s="83">
        <f t="shared" si="15"/>
        <v>0</v>
      </c>
      <c r="N43" s="84"/>
      <c r="O43" s="83">
        <f t="shared" si="16"/>
        <v>0</v>
      </c>
      <c r="P43" s="84"/>
      <c r="Q43" s="86"/>
    </row>
    <row r="44" spans="1:17" ht="15">
      <c r="A44" s="79">
        <v>9</v>
      </c>
      <c r="B44" s="80" t="str">
        <f t="shared" si="8"/>
        <v>COBERTURA</v>
      </c>
      <c r="C44" s="81">
        <f t="shared" si="9"/>
        <v>83612.43899856</v>
      </c>
      <c r="D44" s="82">
        <f t="shared" si="10"/>
        <v>0.10117292298366415</v>
      </c>
      <c r="E44" s="83">
        <f t="shared" si="11"/>
        <v>0</v>
      </c>
      <c r="F44" s="84"/>
      <c r="G44" s="85">
        <f t="shared" si="12"/>
        <v>0</v>
      </c>
      <c r="H44" s="84"/>
      <c r="I44" s="83">
        <f t="shared" si="13"/>
        <v>0</v>
      </c>
      <c r="J44" s="84"/>
      <c r="K44" s="83">
        <f t="shared" si="14"/>
        <v>0</v>
      </c>
      <c r="L44" s="84"/>
      <c r="M44" s="83">
        <f t="shared" si="15"/>
        <v>0</v>
      </c>
      <c r="N44" s="84"/>
      <c r="O44" s="83">
        <f t="shared" si="16"/>
        <v>0</v>
      </c>
      <c r="P44" s="84"/>
      <c r="Q44" s="86"/>
    </row>
    <row r="45" spans="1:17" ht="15">
      <c r="A45" s="79">
        <v>10</v>
      </c>
      <c r="B45" s="80" t="str">
        <f t="shared" si="8"/>
        <v>IMPERMEABILIZAÇÃO</v>
      </c>
      <c r="C45" s="81">
        <f t="shared" si="9"/>
        <v>2016.3589142399999</v>
      </c>
      <c r="D45" s="82">
        <f t="shared" si="10"/>
        <v>0.0024398394255828555</v>
      </c>
      <c r="E45" s="83">
        <f t="shared" si="11"/>
        <v>0</v>
      </c>
      <c r="F45" s="84"/>
      <c r="G45" s="85">
        <f t="shared" si="12"/>
        <v>0</v>
      </c>
      <c r="H45" s="84"/>
      <c r="I45" s="83">
        <f t="shared" si="13"/>
        <v>0</v>
      </c>
      <c r="J45" s="84"/>
      <c r="K45" s="83">
        <f t="shared" si="14"/>
        <v>0</v>
      </c>
      <c r="L45" s="84"/>
      <c r="M45" s="83">
        <f t="shared" si="15"/>
        <v>0</v>
      </c>
      <c r="N45" s="84"/>
      <c r="O45" s="83">
        <f t="shared" si="16"/>
        <v>0</v>
      </c>
      <c r="P45" s="84"/>
      <c r="Q45" s="86"/>
    </row>
    <row r="46" spans="1:17" ht="15">
      <c r="A46" s="79">
        <v>11</v>
      </c>
      <c r="B46" s="80" t="str">
        <f t="shared" si="8"/>
        <v>TETOS E FORROS</v>
      </c>
      <c r="C46" s="81">
        <f t="shared" si="9"/>
        <v>16601.43522312</v>
      </c>
      <c r="D46" s="82">
        <f t="shared" si="10"/>
        <v>0.02008810826910498</v>
      </c>
      <c r="E46" s="83">
        <f t="shared" si="11"/>
        <v>4980.430566935999</v>
      </c>
      <c r="F46" s="84">
        <v>0.3</v>
      </c>
      <c r="G46" s="85">
        <f t="shared" si="12"/>
        <v>8300.71761156</v>
      </c>
      <c r="H46" s="84">
        <v>0.5</v>
      </c>
      <c r="I46" s="83">
        <f t="shared" si="13"/>
        <v>3320.287044624</v>
      </c>
      <c r="J46" s="84">
        <v>0.2</v>
      </c>
      <c r="K46" s="83">
        <f t="shared" si="14"/>
        <v>0</v>
      </c>
      <c r="L46" s="84"/>
      <c r="M46" s="83">
        <f t="shared" si="15"/>
        <v>0</v>
      </c>
      <c r="N46" s="84"/>
      <c r="O46" s="83">
        <f t="shared" si="16"/>
        <v>0</v>
      </c>
      <c r="P46" s="84"/>
      <c r="Q46" s="86"/>
    </row>
    <row r="47" spans="1:17" ht="15">
      <c r="A47" s="79">
        <v>12</v>
      </c>
      <c r="B47" s="80" t="str">
        <f t="shared" si="8"/>
        <v>REVESTIMENTO DE PAREDES</v>
      </c>
      <c r="C47" s="81">
        <f t="shared" si="9"/>
        <v>150185.6186748</v>
      </c>
      <c r="D47" s="82">
        <f t="shared" si="10"/>
        <v>0.1817279607368131</v>
      </c>
      <c r="E47" s="83">
        <f t="shared" si="11"/>
        <v>15018.56186748</v>
      </c>
      <c r="F47" s="84">
        <v>0.1</v>
      </c>
      <c r="G47" s="85">
        <f t="shared" si="12"/>
        <v>0</v>
      </c>
      <c r="H47" s="84"/>
      <c r="I47" s="83">
        <f t="shared" si="13"/>
        <v>0</v>
      </c>
      <c r="J47" s="84"/>
      <c r="K47" s="83">
        <f t="shared" si="14"/>
        <v>0</v>
      </c>
      <c r="L47" s="84"/>
      <c r="M47" s="83">
        <f t="shared" si="15"/>
        <v>0</v>
      </c>
      <c r="N47" s="84"/>
      <c r="O47" s="83">
        <f t="shared" si="16"/>
        <v>0</v>
      </c>
      <c r="P47" s="84"/>
      <c r="Q47" s="86"/>
    </row>
    <row r="48" spans="1:17" ht="15">
      <c r="A48" s="79">
        <v>13</v>
      </c>
      <c r="B48" s="80" t="str">
        <f t="shared" si="8"/>
        <v>PISOS INTERNOS E EXTERNOS</v>
      </c>
      <c r="C48" s="81">
        <f t="shared" si="9"/>
        <v>107289.85575192</v>
      </c>
      <c r="D48" s="82">
        <f t="shared" si="10"/>
        <v>0.12982312731128898</v>
      </c>
      <c r="E48" s="83">
        <f t="shared" si="11"/>
        <v>42915.942300768</v>
      </c>
      <c r="F48" s="84">
        <v>0.4</v>
      </c>
      <c r="G48" s="85">
        <f t="shared" si="12"/>
        <v>42915.942300768</v>
      </c>
      <c r="H48" s="84">
        <v>0.4</v>
      </c>
      <c r="I48" s="83">
        <f t="shared" si="13"/>
        <v>0</v>
      </c>
      <c r="J48" s="84"/>
      <c r="K48" s="83">
        <f t="shared" si="14"/>
        <v>0</v>
      </c>
      <c r="L48" s="84"/>
      <c r="M48" s="83">
        <f t="shared" si="15"/>
        <v>0</v>
      </c>
      <c r="N48" s="84"/>
      <c r="O48" s="83">
        <f t="shared" si="16"/>
        <v>0</v>
      </c>
      <c r="P48" s="84"/>
      <c r="Q48" s="86"/>
    </row>
    <row r="49" spans="1:17" ht="15">
      <c r="A49" s="79">
        <v>14</v>
      </c>
      <c r="B49" s="80" t="str">
        <f t="shared" si="8"/>
        <v>INSTALAÇÕES HIDRO-SANITÁRIAS</v>
      </c>
      <c r="C49" s="81">
        <f t="shared" si="9"/>
        <v>23670.912465600002</v>
      </c>
      <c r="D49" s="82">
        <f t="shared" si="10"/>
        <v>0.028642333993826558</v>
      </c>
      <c r="E49" s="83">
        <f t="shared" si="11"/>
        <v>11835.456232800001</v>
      </c>
      <c r="F49" s="84">
        <v>0.5</v>
      </c>
      <c r="G49" s="85">
        <f t="shared" si="12"/>
        <v>7101.27373968</v>
      </c>
      <c r="H49" s="84">
        <v>0.3</v>
      </c>
      <c r="I49" s="83">
        <f t="shared" si="13"/>
        <v>0</v>
      </c>
      <c r="J49" s="84"/>
      <c r="K49" s="83">
        <f t="shared" si="14"/>
        <v>0</v>
      </c>
      <c r="L49" s="84"/>
      <c r="M49" s="83">
        <f t="shared" si="15"/>
        <v>0</v>
      </c>
      <c r="N49" s="84"/>
      <c r="O49" s="83">
        <f t="shared" si="16"/>
        <v>0</v>
      </c>
      <c r="P49" s="84"/>
      <c r="Q49" s="86"/>
    </row>
    <row r="50" spans="1:17" ht="15">
      <c r="A50" s="79">
        <v>15</v>
      </c>
      <c r="B50" s="80" t="str">
        <f t="shared" si="8"/>
        <v>INSTALAÇÕES ELÉTRICAS</v>
      </c>
      <c r="C50" s="81">
        <f t="shared" si="9"/>
        <v>36621.954792000004</v>
      </c>
      <c r="D50" s="82">
        <f t="shared" si="10"/>
        <v>0.04431338513813785</v>
      </c>
      <c r="E50" s="83">
        <f t="shared" si="11"/>
        <v>14648.781916800002</v>
      </c>
      <c r="F50" s="84">
        <v>0.4</v>
      </c>
      <c r="G50" s="85">
        <f t="shared" si="12"/>
        <v>14648.781916800002</v>
      </c>
      <c r="H50" s="84">
        <v>0.4</v>
      </c>
      <c r="I50" s="83">
        <f t="shared" si="13"/>
        <v>0</v>
      </c>
      <c r="J50" s="84"/>
      <c r="K50" s="83">
        <f t="shared" si="14"/>
        <v>0</v>
      </c>
      <c r="L50" s="84"/>
      <c r="M50" s="83">
        <f t="shared" si="15"/>
        <v>0</v>
      </c>
      <c r="N50" s="84"/>
      <c r="O50" s="83">
        <f t="shared" si="16"/>
        <v>0</v>
      </c>
      <c r="P50" s="84"/>
      <c r="Q50" s="86"/>
    </row>
    <row r="51" spans="1:17" ht="15">
      <c r="A51" s="79">
        <v>16</v>
      </c>
      <c r="B51" s="80" t="str">
        <f t="shared" si="8"/>
        <v>OUTRAS INSTALAÇÕES</v>
      </c>
      <c r="C51" s="81">
        <f t="shared" si="9"/>
        <v>2393.5134000000003</v>
      </c>
      <c r="D51" s="82">
        <f t="shared" si="10"/>
        <v>0.002896204796546345</v>
      </c>
      <c r="E51" s="83">
        <f t="shared" si="11"/>
        <v>0</v>
      </c>
      <c r="F51" s="84"/>
      <c r="G51" s="85">
        <f t="shared" si="12"/>
        <v>0</v>
      </c>
      <c r="H51" s="84"/>
      <c r="I51" s="83">
        <f t="shared" si="13"/>
        <v>0</v>
      </c>
      <c r="J51" s="84"/>
      <c r="K51" s="83">
        <f t="shared" si="14"/>
        <v>0</v>
      </c>
      <c r="L51" s="84"/>
      <c r="M51" s="83">
        <f t="shared" si="15"/>
        <v>2393.5134000000003</v>
      </c>
      <c r="N51" s="84">
        <v>1</v>
      </c>
      <c r="O51" s="83">
        <f t="shared" si="16"/>
        <v>0</v>
      </c>
      <c r="P51" s="84"/>
      <c r="Q51" s="86"/>
    </row>
    <row r="52" spans="1:17" ht="15">
      <c r="A52" s="79">
        <v>17</v>
      </c>
      <c r="B52" s="80" t="str">
        <f t="shared" si="8"/>
        <v>APARELHOS HIDRO-SANITÁRIOS</v>
      </c>
      <c r="C52" s="81">
        <f t="shared" si="9"/>
        <v>34291.16166336</v>
      </c>
      <c r="D52" s="82">
        <f t="shared" si="10"/>
        <v>0.04149307327402861</v>
      </c>
      <c r="E52" s="83">
        <f t="shared" si="11"/>
        <v>0</v>
      </c>
      <c r="F52" s="84"/>
      <c r="G52" s="85">
        <f t="shared" si="12"/>
        <v>6858.232332672</v>
      </c>
      <c r="H52" s="84">
        <v>0.2</v>
      </c>
      <c r="I52" s="83">
        <f t="shared" si="13"/>
        <v>17145.58083168</v>
      </c>
      <c r="J52" s="84">
        <v>0.5</v>
      </c>
      <c r="K52" s="83">
        <f t="shared" si="14"/>
        <v>10287.348499008</v>
      </c>
      <c r="L52" s="84">
        <v>0.3</v>
      </c>
      <c r="M52" s="83">
        <f t="shared" si="15"/>
        <v>0</v>
      </c>
      <c r="N52" s="84"/>
      <c r="O52" s="83">
        <f t="shared" si="16"/>
        <v>0</v>
      </c>
      <c r="P52" s="84"/>
      <c r="Q52" s="86"/>
    </row>
    <row r="53" spans="1:17" ht="15">
      <c r="A53" s="79">
        <v>18</v>
      </c>
      <c r="B53" s="80" t="str">
        <f t="shared" si="8"/>
        <v>APARELHOS ELÉTRICOS</v>
      </c>
      <c r="C53" s="81">
        <f t="shared" si="9"/>
        <v>6769.672248</v>
      </c>
      <c r="D53" s="82">
        <f t="shared" si="10"/>
        <v>0.008191454969796398</v>
      </c>
      <c r="E53" s="83">
        <f t="shared" si="11"/>
        <v>0</v>
      </c>
      <c r="F53" s="84"/>
      <c r="G53" s="85">
        <f t="shared" si="12"/>
        <v>1353.9344496</v>
      </c>
      <c r="H53" s="84">
        <v>0.2</v>
      </c>
      <c r="I53" s="83">
        <f t="shared" si="13"/>
        <v>3384.836124</v>
      </c>
      <c r="J53" s="84">
        <v>0.5</v>
      </c>
      <c r="K53" s="83">
        <f t="shared" si="14"/>
        <v>2030.9016743999998</v>
      </c>
      <c r="L53" s="84">
        <v>0.3</v>
      </c>
      <c r="M53" s="83">
        <f t="shared" si="15"/>
        <v>0</v>
      </c>
      <c r="N53" s="84"/>
      <c r="O53" s="83">
        <f t="shared" si="16"/>
        <v>0</v>
      </c>
      <c r="P53" s="84"/>
      <c r="Q53" s="86"/>
    </row>
    <row r="54" spans="1:17" ht="15">
      <c r="A54" s="79">
        <v>19</v>
      </c>
      <c r="B54" s="80" t="str">
        <f t="shared" si="8"/>
        <v>PINTURA</v>
      </c>
      <c r="C54" s="81">
        <f t="shared" si="9"/>
        <v>44293.90217832</v>
      </c>
      <c r="D54" s="82">
        <f t="shared" si="10"/>
        <v>0.05359661322414362</v>
      </c>
      <c r="E54" s="83"/>
      <c r="F54" s="84"/>
      <c r="G54" s="85"/>
      <c r="H54" s="84"/>
      <c r="I54" s="83">
        <f t="shared" si="13"/>
        <v>22146.95108916</v>
      </c>
      <c r="J54" s="84">
        <v>0.5</v>
      </c>
      <c r="K54" s="83">
        <f t="shared" si="14"/>
        <v>13288.170653496</v>
      </c>
      <c r="L54" s="84">
        <v>0.3</v>
      </c>
      <c r="M54" s="83">
        <f t="shared" si="15"/>
        <v>8858.780435664</v>
      </c>
      <c r="N54" s="84">
        <v>0.2</v>
      </c>
      <c r="O54" s="83">
        <f t="shared" si="16"/>
        <v>0</v>
      </c>
      <c r="P54" s="84"/>
      <c r="Q54" s="86"/>
    </row>
    <row r="55" spans="1:17" ht="15">
      <c r="A55" s="79">
        <v>20</v>
      </c>
      <c r="B55" s="80" t="str">
        <f t="shared" si="8"/>
        <v>SERVIÇOS COMPLEMENTARES</v>
      </c>
      <c r="C55" s="81">
        <f t="shared" si="9"/>
        <v>84521.06721528001</v>
      </c>
      <c r="D55" s="82">
        <f t="shared" si="10"/>
        <v>0.10227238346696114</v>
      </c>
      <c r="E55" s="83">
        <f>F55*C55</f>
        <v>0</v>
      </c>
      <c r="F55" s="84"/>
      <c r="G55" s="85">
        <f>H55*C55</f>
        <v>0</v>
      </c>
      <c r="H55" s="84"/>
      <c r="I55" s="83">
        <f t="shared" si="13"/>
        <v>0</v>
      </c>
      <c r="J55" s="84"/>
      <c r="K55" s="83">
        <f t="shared" si="14"/>
        <v>16904.213443056004</v>
      </c>
      <c r="L55" s="84">
        <v>0.2</v>
      </c>
      <c r="M55" s="83">
        <f t="shared" si="15"/>
        <v>42260.533607640005</v>
      </c>
      <c r="N55" s="84">
        <v>0.5</v>
      </c>
      <c r="O55" s="83">
        <f t="shared" si="16"/>
        <v>25356.320164584</v>
      </c>
      <c r="P55" s="84">
        <v>0.3</v>
      </c>
      <c r="Q55" s="86"/>
    </row>
    <row r="56" spans="1:17" ht="15">
      <c r="A56" s="79">
        <v>21</v>
      </c>
      <c r="B56" s="80" t="str">
        <f t="shared" si="8"/>
        <v>ADMINISTRAÇÃO</v>
      </c>
      <c r="C56" s="81">
        <f t="shared" si="9"/>
        <v>39344.79</v>
      </c>
      <c r="D56" s="82">
        <f t="shared" si="10"/>
        <v>0.047608076694748674</v>
      </c>
      <c r="E56" s="83">
        <f>F56*C56</f>
        <v>5821.683350669446</v>
      </c>
      <c r="F56" s="84">
        <f>SUM(E38:E55)/SUM($C$9:$C$26)</f>
        <v>0.14796580057154823</v>
      </c>
      <c r="G56" s="89">
        <f>H56*C56</f>
        <v>5339.060400298356</v>
      </c>
      <c r="H56" s="84">
        <f>SUM(G38:G55)/SUM($C$9:$C$26)</f>
        <v>0.13569929844074288</v>
      </c>
      <c r="I56" s="83">
        <f t="shared" si="13"/>
        <v>2473.538077267262</v>
      </c>
      <c r="J56" s="84">
        <f>SUM(I38:I55)/SUM($C$9:$C$26)</f>
        <v>0.06286824957681213</v>
      </c>
      <c r="K56" s="83">
        <f t="shared" si="14"/>
        <v>2125.0175344231716</v>
      </c>
      <c r="L56" s="84">
        <f>SUM(K38:K55)/SUM($C$9:$C$26)</f>
        <v>0.054010137922280724</v>
      </c>
      <c r="M56" s="83">
        <f t="shared" si="15"/>
        <v>2674.9941182114826</v>
      </c>
      <c r="N56" s="84">
        <f>SUM(M38:M55)/SUM($C$9:$C$26)</f>
        <v>0.06798852194182464</v>
      </c>
      <c r="O56" s="83">
        <f t="shared" si="16"/>
        <v>1267.5093158105337</v>
      </c>
      <c r="P56" s="84">
        <f>SUM(O38:O55)/SUM($C$9:$C$26)</f>
        <v>0.03221542968740038</v>
      </c>
      <c r="Q56" s="86"/>
    </row>
    <row r="57" spans="1:16" ht="15">
      <c r="A57" s="90"/>
      <c r="B57" s="91" t="s">
        <v>307</v>
      </c>
      <c r="C57" s="92">
        <f>SUM(C38:C56)</f>
        <v>826430.99094864</v>
      </c>
      <c r="D57" s="93">
        <f>SUM(D38:D56)</f>
        <v>1</v>
      </c>
      <c r="E57" s="94">
        <f>SUM(E38:E56)</f>
        <v>122283.52319285343</v>
      </c>
      <c r="F57" s="95">
        <f>E57/C57</f>
        <v>0.1479658005715482</v>
      </c>
      <c r="G57" s="92">
        <f>SUM(G38:G56)</f>
        <v>112146.10568141838</v>
      </c>
      <c r="H57" s="93">
        <f>G57/$C$28</f>
        <v>0.13569929844074288</v>
      </c>
      <c r="I57" s="92">
        <f>SUM(I38:I56)</f>
        <v>51956.26979697127</v>
      </c>
      <c r="J57" s="93">
        <f>I57/$C$28</f>
        <v>0.06286824957681213</v>
      </c>
      <c r="K57" s="92">
        <f>SUM(K38:K56)</f>
        <v>44635.651804383175</v>
      </c>
      <c r="L57" s="93">
        <f>K57/$C$28</f>
        <v>0.05401013792228072</v>
      </c>
      <c r="M57" s="92">
        <f>SUM(M38:M56)</f>
        <v>56187.82156151549</v>
      </c>
      <c r="N57" s="93">
        <f>M57/$C$28</f>
        <v>0.06798852194182464</v>
      </c>
      <c r="O57" s="92">
        <f>SUM(O38:O56)</f>
        <v>26623.829480394535</v>
      </c>
      <c r="P57" s="93">
        <f>O57/$C$28</f>
        <v>0.03221542968740038</v>
      </c>
    </row>
    <row r="58" spans="1:16" ht="15">
      <c r="A58" s="96"/>
      <c r="B58" s="97" t="s">
        <v>308</v>
      </c>
      <c r="C58" s="98"/>
      <c r="D58" s="95"/>
      <c r="E58" s="98">
        <f>E57+O29</f>
        <v>534881.3126239572</v>
      </c>
      <c r="F58" s="95">
        <f>F57+P29</f>
        <v>0.6472183624309392</v>
      </c>
      <c r="G58" s="98">
        <f aca="true" t="shared" si="17" ref="G58:P58">G57+E58</f>
        <v>647027.4183053756</v>
      </c>
      <c r="H58" s="95">
        <f t="shared" si="17"/>
        <v>0.7829176608716821</v>
      </c>
      <c r="I58" s="98">
        <f t="shared" si="17"/>
        <v>698983.6881023468</v>
      </c>
      <c r="J58" s="95">
        <f t="shared" si="17"/>
        <v>0.8457859104484943</v>
      </c>
      <c r="K58" s="98">
        <f t="shared" si="17"/>
        <v>743619.33990673</v>
      </c>
      <c r="L58" s="95">
        <f t="shared" si="17"/>
        <v>0.899796048370775</v>
      </c>
      <c r="M58" s="98">
        <f t="shared" si="17"/>
        <v>799807.1614682454</v>
      </c>
      <c r="N58" s="95">
        <f t="shared" si="17"/>
        <v>0.9677845703125996</v>
      </c>
      <c r="O58" s="98">
        <f t="shared" si="17"/>
        <v>826430.9909486399</v>
      </c>
      <c r="P58" s="95">
        <f t="shared" si="17"/>
        <v>1</v>
      </c>
    </row>
  </sheetData>
  <sheetProtection selectLockedCells="1" selectUnlockedCells="1"/>
  <mergeCells count="30">
    <mergeCell ref="E1:K1"/>
    <mergeCell ref="E2:K2"/>
    <mergeCell ref="E3:K3"/>
    <mergeCell ref="E4:P4"/>
    <mergeCell ref="A7:A8"/>
    <mergeCell ref="B7:B8"/>
    <mergeCell ref="C7:C8"/>
    <mergeCell ref="D7:D8"/>
    <mergeCell ref="E7:M7"/>
    <mergeCell ref="E8:F8"/>
    <mergeCell ref="G8:H8"/>
    <mergeCell ref="I8:J8"/>
    <mergeCell ref="K8:L8"/>
    <mergeCell ref="M8:N8"/>
    <mergeCell ref="O8:P8"/>
    <mergeCell ref="E30:K30"/>
    <mergeCell ref="A36:A37"/>
    <mergeCell ref="B36:B37"/>
    <mergeCell ref="C36:C37"/>
    <mergeCell ref="D36:D37"/>
    <mergeCell ref="E36:M36"/>
    <mergeCell ref="E37:F37"/>
    <mergeCell ref="G37:H37"/>
    <mergeCell ref="I37:J37"/>
    <mergeCell ref="K37:L37"/>
    <mergeCell ref="M37:N37"/>
    <mergeCell ref="O37:P37"/>
    <mergeCell ref="E31:K31"/>
    <mergeCell ref="E32:K32"/>
    <mergeCell ref="E33:P33"/>
  </mergeCells>
  <printOptions/>
  <pageMargins left="0.2362204724409449" right="0.2362204724409449" top="0.35433070866141736" bottom="0.35433070866141736" header="0.31496062992125984" footer="0.31496062992125984"/>
  <pageSetup fitToHeight="0" fitToWidth="1" orientation="landscape" paperSize="9" scale="63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julio.carlos</dc:creator>
  <cp:keywords/>
  <dc:description/>
  <cp:lastModifiedBy>Maria Sirley Carminati Barbosa</cp:lastModifiedBy>
  <cp:lastPrinted>2020-09-18T12:38:14Z</cp:lastPrinted>
  <dcterms:created xsi:type="dcterms:W3CDTF">2013-07-01T12:13:22Z</dcterms:created>
  <dcterms:modified xsi:type="dcterms:W3CDTF">2020-09-18T12:39:25Z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