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activeTab="2"/>
  </bookViews>
  <sheets>
    <sheet name="Planilha Orçamentária" sheetId="1" r:id="rId1"/>
    <sheet name="Administracao" sheetId="2" r:id="rId2"/>
    <sheet name="Cronograma" sheetId="3" r:id="rId3"/>
  </sheets>
  <definedNames>
    <definedName name="_xlnm.Print_Area" localSheetId="2">Cronograma!$A$1:$H$18</definedName>
    <definedName name="_xlnm.Print_Area" localSheetId="0">'Planilha Orçamentária'!$A$1:$H$29</definedName>
  </definedNames>
  <calcPr calcId="125725"/>
</workbook>
</file>

<file path=xl/calcChain.xml><?xml version="1.0" encoding="utf-8"?>
<calcChain xmlns="http://schemas.openxmlformats.org/spreadsheetml/2006/main">
  <c r="F14" i="3"/>
  <c r="H15" s="1"/>
  <c r="G14"/>
  <c r="E14"/>
  <c r="G12"/>
  <c r="E12"/>
  <c r="G10"/>
  <c r="E10"/>
  <c r="F22" i="1" l="1"/>
  <c r="H20"/>
  <c r="H21"/>
  <c r="B14" i="3" l="1"/>
  <c r="B12"/>
  <c r="B10"/>
  <c r="B8"/>
  <c r="F5" i="2" l="1"/>
  <c r="F4"/>
  <c r="F3"/>
  <c r="G24" i="1"/>
  <c r="G26" s="1"/>
  <c r="H26" s="1"/>
  <c r="H22"/>
  <c r="F6" i="2" l="1"/>
  <c r="F28" i="1" s="1"/>
  <c r="H28" s="1"/>
  <c r="J29" s="1"/>
  <c r="C14" i="3" s="1"/>
  <c r="H24" i="1"/>
  <c r="G25" s="1"/>
  <c r="H25" s="1"/>
  <c r="G19"/>
  <c r="H18"/>
  <c r="H12"/>
  <c r="H13"/>
  <c r="H14"/>
  <c r="H15"/>
  <c r="H16"/>
  <c r="H11"/>
  <c r="F19"/>
  <c r="H14" i="3" l="1"/>
  <c r="J27" i="1"/>
  <c r="C12" i="3" s="1"/>
  <c r="H19" i="1"/>
  <c r="J23" s="1"/>
  <c r="C10" i="3" s="1"/>
  <c r="J17" i="1"/>
  <c r="H29"/>
  <c r="F12" i="3" l="1"/>
  <c r="H12"/>
  <c r="C8"/>
  <c r="K17" i="1"/>
  <c r="K18" s="1"/>
  <c r="F10" i="3"/>
  <c r="H10"/>
  <c r="H13" l="1"/>
  <c r="H8"/>
  <c r="E8"/>
  <c r="F8" s="1"/>
  <c r="H9" s="1"/>
  <c r="G8"/>
  <c r="C16"/>
  <c r="D8" s="1"/>
  <c r="H11"/>
  <c r="G16"/>
  <c r="E16"/>
  <c r="D12" l="1"/>
  <c r="D10"/>
  <c r="D14"/>
  <c r="H16"/>
  <c r="F16"/>
  <c r="F17" s="1"/>
  <c r="E17"/>
  <c r="G17" s="1"/>
  <c r="D16" l="1"/>
  <c r="H17"/>
</calcChain>
</file>

<file path=xl/sharedStrings.xml><?xml version="1.0" encoding="utf-8"?>
<sst xmlns="http://schemas.openxmlformats.org/spreadsheetml/2006/main" count="82" uniqueCount="63">
  <si>
    <t xml:space="preserve">Aluguel de container tipo vestiário, 2 luminárias, piso especial e janela </t>
  </si>
  <si>
    <t xml:space="preserve">Mes </t>
  </si>
  <si>
    <t>Mobilização e desmobilização de container até 50 km</t>
  </si>
  <si>
    <t>M</t>
  </si>
  <si>
    <t xml:space="preserve">Rede de esgoto, contendo fossa e filtro, incl. tubos e conexões de ligação entre caixas, considerando distância de 25m </t>
  </si>
  <si>
    <t xml:space="preserve">M </t>
  </si>
  <si>
    <t>SERVIÇOS PRELIMINARES</t>
  </si>
  <si>
    <t>Placa de obra nas dimensões de 3,0 x 6,0 m, padrão DER-ES</t>
  </si>
  <si>
    <t xml:space="preserve">M2 </t>
  </si>
  <si>
    <t xml:space="preserve">Ud </t>
  </si>
  <si>
    <t>Reservatório de fibra de vidro de 1000 L, incl. suporte em madeira de 7x12cm, elevado de 4m</t>
  </si>
  <si>
    <t>Quantidade</t>
  </si>
  <si>
    <t>Unidade</t>
  </si>
  <si>
    <t>Valor Unitário</t>
  </si>
  <si>
    <t>Valor Total</t>
  </si>
  <si>
    <t>PAVIMENTAÇÃO</t>
  </si>
  <si>
    <t xml:space="preserve">M3 </t>
  </si>
  <si>
    <t xml:space="preserve">t </t>
  </si>
  <si>
    <t xml:space="preserve">Base de brita graduada, inclusive fornecimento e transporte da brita, h=15cm </t>
  </si>
  <si>
    <t xml:space="preserve">T.S.B.D. com capa selante inclusive fornecimento e transporte comercial dos materiais e lavagem da brita </t>
  </si>
  <si>
    <t>Rede de água c/ padrão de entrada d'água diâm. 3/4" conf. CESAN, incl. tubos e conexões p/ aliment., distrib., extravas. e limp., cons. o padrão a 25m</t>
  </si>
  <si>
    <t>AQUISIÇÃO E TRANSPORTE DO MATERIAL BETUMINOSO</t>
  </si>
  <si>
    <t>CM-30, fornecimento</t>
  </si>
  <si>
    <t xml:space="preserve">Bonificação de 20,93% sobre Materiais Betuminosos </t>
  </si>
  <si>
    <t>%</t>
  </si>
  <si>
    <t>ADMINISTRAÇÃO LOCAL</t>
  </si>
  <si>
    <t>Administração local</t>
  </si>
  <si>
    <t>Mês 1</t>
  </si>
  <si>
    <t xml:space="preserve">Mês </t>
  </si>
  <si>
    <t>Quant.</t>
  </si>
  <si>
    <t>Preço Unit.</t>
  </si>
  <si>
    <t>Encarregado Geral</t>
  </si>
  <si>
    <t xml:space="preserve"> h</t>
  </si>
  <si>
    <t xml:space="preserve">Engenheiro junior </t>
  </si>
  <si>
    <t>Topógrafo auxiliar (nivelador)</t>
  </si>
  <si>
    <t>Mes</t>
  </si>
  <si>
    <t>Administração Local</t>
  </si>
  <si>
    <t>TR-301-00 = (1,000x58,6 + 1,039x03 + 7,697)</t>
  </si>
  <si>
    <t>ESTADO DO ESPÍRITO SANTO</t>
  </si>
  <si>
    <t>PREFEITURA MUNICIPAL DE GUARAPARI</t>
  </si>
  <si>
    <t>Secretaria Municipal de Obras Públicas</t>
  </si>
  <si>
    <t xml:space="preserve">Tabela de preços : 223 - Referencial de Preços outubro 2018 com desoneração </t>
  </si>
  <si>
    <t>Data base: Outubro/2018 BDI : 29,63%</t>
  </si>
  <si>
    <t>Item</t>
  </si>
  <si>
    <t>serviços</t>
  </si>
  <si>
    <t>TOTAL  dos serviços R$</t>
  </si>
  <si>
    <t>% dos serviços R$</t>
  </si>
  <si>
    <t>serviços a executar</t>
  </si>
  <si>
    <t>Mês 2</t>
  </si>
  <si>
    <t>TOTAL R$</t>
  </si>
  <si>
    <t>Acumulado</t>
  </si>
  <si>
    <t>CRONOGRAMA FÍSICO-FINANCEIRO</t>
  </si>
  <si>
    <t>t</t>
  </si>
  <si>
    <t>m2</t>
  </si>
  <si>
    <t>Ud</t>
  </si>
  <si>
    <t>m</t>
  </si>
  <si>
    <t>m3</t>
  </si>
  <si>
    <t xml:space="preserve">Regularização e compactação do sub-leito (100% P.I.) H = 0,20 m </t>
  </si>
  <si>
    <t>Objeto: Contratação de empresa para pavimentação de aproximadamente 700m da estrada principal da Comunidade de Alto Jabuti, neste município.</t>
  </si>
  <si>
    <t xml:space="preserve">Pintura de ligação, inclusive fornecimento e transporte da emulsão </t>
  </si>
  <si>
    <t xml:space="preserve">Imprimação exclusive fornecimento e transporte comercial do material betuminoso </t>
  </si>
  <si>
    <t>BDI: 29,63%</t>
  </si>
  <si>
    <t>Objeto: Contratação de empresa para pavimentação de 700m da estrada principal da Comunidade de Alto Jabuti, neste município.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</si>
</sst>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mmm\-yy"/>
    <numFmt numFmtId="165" formatCode="0.0%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  <font>
      <sz val="11"/>
      <color indexed="8"/>
      <name val="Arial"/>
      <family val="2"/>
    </font>
    <font>
      <sz val="11"/>
      <color indexed="53"/>
      <name val="Arial"/>
      <family val="2"/>
    </font>
    <font>
      <sz val="11"/>
      <color theme="9" tint="0.5999938962981048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  <bgColor indexed="31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>
      <alignment vertical="center"/>
    </xf>
  </cellStyleXfs>
  <cellXfs count="92">
    <xf numFmtId="0" fontId="0" fillId="0" borderId="0" xfId="0"/>
    <xf numFmtId="4" fontId="0" fillId="0" borderId="0" xfId="0" applyNumberFormat="1"/>
    <xf numFmtId="0" fontId="2" fillId="0" borderId="0" xfId="0" applyFont="1"/>
    <xf numFmtId="44" fontId="0" fillId="0" borderId="0" xfId="0" applyNumberForma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44" fontId="0" fillId="0" borderId="1" xfId="1" applyFont="1" applyBorder="1"/>
    <xf numFmtId="2" fontId="0" fillId="0" borderId="1" xfId="0" applyNumberFormat="1" applyBorder="1"/>
    <xf numFmtId="0" fontId="0" fillId="0" borderId="1" xfId="0" applyBorder="1" applyAlignment="1">
      <alignment wrapText="1"/>
    </xf>
    <xf numFmtId="10" fontId="0" fillId="0" borderId="1" xfId="0" applyNumberFormat="1" applyBorder="1"/>
    <xf numFmtId="10" fontId="0" fillId="0" borderId="1" xfId="1" applyNumberFormat="1" applyFont="1" applyBorder="1"/>
    <xf numFmtId="44" fontId="0" fillId="0" borderId="1" xfId="0" applyNumberFormat="1" applyBorder="1"/>
    <xf numFmtId="0" fontId="0" fillId="2" borderId="1" xfId="0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2" borderId="6" xfId="0" applyFont="1" applyFill="1" applyBorder="1"/>
    <xf numFmtId="0" fontId="2" fillId="2" borderId="7" xfId="0" applyFont="1" applyFill="1" applyBorder="1"/>
    <xf numFmtId="0" fontId="0" fillId="0" borderId="6" xfId="0" applyBorder="1"/>
    <xf numFmtId="44" fontId="0" fillId="0" borderId="7" xfId="1" applyFont="1" applyBorder="1"/>
    <xf numFmtId="0" fontId="0" fillId="2" borderId="7" xfId="0" applyFill="1" applyBorder="1"/>
    <xf numFmtId="44" fontId="0" fillId="0" borderId="7" xfId="0" applyNumberFormat="1" applyBorder="1"/>
    <xf numFmtId="0" fontId="0" fillId="0" borderId="8" xfId="0" applyBorder="1"/>
    <xf numFmtId="0" fontId="0" fillId="0" borderId="9" xfId="0" applyBorder="1"/>
    <xf numFmtId="0" fontId="2" fillId="0" borderId="9" xfId="0" applyFont="1" applyBorder="1"/>
    <xf numFmtId="44" fontId="2" fillId="0" borderId="10" xfId="0" applyNumberFormat="1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4" fillId="0" borderId="0" xfId="2" applyFont="1" applyFill="1" applyBorder="1" applyAlignment="1"/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/>
    </xf>
    <xf numFmtId="0" fontId="7" fillId="0" borderId="1" xfId="2" applyFont="1" applyFill="1" applyBorder="1" applyAlignment="1">
      <alignment horizontal="center" wrapText="1"/>
    </xf>
    <xf numFmtId="4" fontId="7" fillId="0" borderId="1" xfId="2" applyNumberFormat="1" applyFont="1" applyFill="1" applyBorder="1" applyAlignment="1">
      <alignment horizontal="right"/>
    </xf>
    <xf numFmtId="10" fontId="9" fillId="0" borderId="1" xfId="2" applyNumberFormat="1" applyFont="1" applyFill="1" applyBorder="1" applyAlignment="1">
      <alignment horizontal="center"/>
    </xf>
    <xf numFmtId="4" fontId="10" fillId="0" borderId="1" xfId="2" applyNumberFormat="1" applyFont="1" applyFill="1" applyBorder="1" applyAlignment="1">
      <alignment horizontal="right" vertical="center"/>
    </xf>
    <xf numFmtId="10" fontId="11" fillId="0" borderId="1" xfId="2" applyNumberFormat="1" applyFont="1" applyFill="1" applyBorder="1" applyAlignment="1">
      <alignment horizontal="center"/>
    </xf>
    <xf numFmtId="0" fontId="7" fillId="3" borderId="1" xfId="2" applyFont="1" applyFill="1" applyBorder="1" applyAlignment="1">
      <alignment horizontal="left" wrapText="1"/>
    </xf>
    <xf numFmtId="4" fontId="7" fillId="3" borderId="1" xfId="2" applyNumberFormat="1" applyFont="1" applyFill="1" applyBorder="1" applyAlignment="1">
      <alignment horizontal="right"/>
    </xf>
    <xf numFmtId="165" fontId="9" fillId="4" borderId="1" xfId="2" applyNumberFormat="1" applyFont="1" applyFill="1" applyBorder="1" applyAlignment="1">
      <alignment horizontal="center"/>
    </xf>
    <xf numFmtId="4" fontId="10" fillId="4" borderId="1" xfId="2" applyNumberFormat="1" applyFont="1" applyFill="1" applyBorder="1" applyAlignment="1">
      <alignment horizontal="right" vertical="center"/>
    </xf>
    <xf numFmtId="10" fontId="9" fillId="4" borderId="1" xfId="2" applyNumberFormat="1" applyFont="1" applyFill="1" applyBorder="1" applyAlignment="1">
      <alignment horizontal="center"/>
    </xf>
    <xf numFmtId="0" fontId="7" fillId="0" borderId="1" xfId="2" applyFont="1" applyFill="1" applyBorder="1" applyAlignment="1">
      <alignment horizontal="left" wrapText="1"/>
    </xf>
    <xf numFmtId="165" fontId="9" fillId="0" borderId="1" xfId="2" applyNumberFormat="1" applyFont="1" applyFill="1" applyBorder="1" applyAlignment="1">
      <alignment horizontal="center"/>
    </xf>
    <xf numFmtId="10" fontId="12" fillId="0" borderId="1" xfId="2" applyNumberFormat="1" applyFont="1" applyFill="1" applyBorder="1" applyAlignment="1">
      <alignment horizontal="center"/>
    </xf>
    <xf numFmtId="4" fontId="12" fillId="0" borderId="1" xfId="2" applyNumberFormat="1" applyFont="1" applyFill="1" applyBorder="1" applyAlignment="1">
      <alignment horizontal="right" vertical="center"/>
    </xf>
    <xf numFmtId="0" fontId="7" fillId="0" borderId="1" xfId="2" applyFont="1" applyFill="1" applyBorder="1" applyAlignment="1">
      <alignment horizontal="left"/>
    </xf>
    <xf numFmtId="165" fontId="8" fillId="0" borderId="1" xfId="2" applyNumberFormat="1" applyFont="1" applyFill="1" applyBorder="1" applyAlignment="1">
      <alignment horizontal="center"/>
    </xf>
    <xf numFmtId="0" fontId="8" fillId="0" borderId="1" xfId="2" applyFont="1" applyFill="1" applyBorder="1" applyAlignment="1"/>
    <xf numFmtId="10" fontId="12" fillId="0" borderId="1" xfId="2" applyNumberFormat="1" applyFont="1" applyFill="1" applyBorder="1" applyAlignment="1"/>
    <xf numFmtId="0" fontId="12" fillId="0" borderId="1" xfId="2" applyFont="1" applyFill="1" applyBorder="1" applyAlignment="1"/>
    <xf numFmtId="0" fontId="8" fillId="0" borderId="1" xfId="2" applyFont="1" applyFill="1" applyBorder="1" applyAlignment="1">
      <alignment horizontal="left"/>
    </xf>
    <xf numFmtId="0" fontId="8" fillId="0" borderId="1" xfId="2" applyFont="1" applyFill="1" applyBorder="1" applyAlignment="1">
      <alignment horizontal="right"/>
    </xf>
    <xf numFmtId="0" fontId="8" fillId="0" borderId="1" xfId="2" applyFont="1" applyFill="1" applyBorder="1" applyAlignment="1">
      <alignment horizontal="center"/>
    </xf>
    <xf numFmtId="0" fontId="7" fillId="3" borderId="1" xfId="2" applyFont="1" applyFill="1" applyBorder="1" applyAlignment="1">
      <alignment horizontal="right"/>
    </xf>
    <xf numFmtId="10" fontId="8" fillId="3" borderId="1" xfId="2" applyNumberFormat="1" applyFont="1" applyFill="1" applyBorder="1" applyAlignment="1">
      <alignment horizontal="center"/>
    </xf>
    <xf numFmtId="4" fontId="8" fillId="3" borderId="1" xfId="2" applyNumberFormat="1" applyFont="1" applyFill="1" applyBorder="1" applyAlignment="1"/>
    <xf numFmtId="10" fontId="9" fillId="3" borderId="1" xfId="2" applyNumberFormat="1" applyFont="1" applyFill="1" applyBorder="1" applyAlignment="1"/>
    <xf numFmtId="0" fontId="5" fillId="0" borderId="0" xfId="2" applyFont="1" applyFill="1" applyBorder="1" applyAlignment="1">
      <alignment horizontal="left" vertical="center"/>
    </xf>
    <xf numFmtId="0" fontId="4" fillId="0" borderId="19" xfId="2" applyFont="1" applyFill="1" applyBorder="1" applyAlignment="1">
      <alignment wrapText="1"/>
    </xf>
    <xf numFmtId="0" fontId="4" fillId="0" borderId="20" xfId="2" applyFont="1" applyFill="1" applyBorder="1" applyAlignment="1">
      <alignment wrapText="1"/>
    </xf>
    <xf numFmtId="0" fontId="4" fillId="0" borderId="21" xfId="2" applyFont="1" applyFill="1" applyBorder="1" applyAlignment="1">
      <alignment wrapText="1"/>
    </xf>
    <xf numFmtId="0" fontId="0" fillId="0" borderId="22" xfId="0" applyBorder="1"/>
    <xf numFmtId="0" fontId="4" fillId="0" borderId="23" xfId="2" applyFont="1" applyFill="1" applyBorder="1" applyAlignment="1"/>
    <xf numFmtId="0" fontId="7" fillId="0" borderId="1" xfId="2" applyFont="1" applyFill="1" applyBorder="1" applyAlignment="1"/>
    <xf numFmtId="0" fontId="7" fillId="3" borderId="1" xfId="2" applyFont="1" applyFill="1" applyBorder="1" applyAlignment="1"/>
    <xf numFmtId="0" fontId="8" fillId="3" borderId="1" xfId="2" applyFont="1" applyFill="1" applyBorder="1" applyAlignment="1"/>
    <xf numFmtId="10" fontId="8" fillId="3" borderId="1" xfId="2" applyNumberFormat="1" applyFont="1" applyFill="1" applyBorder="1" applyAlignment="1"/>
    <xf numFmtId="0" fontId="6" fillId="0" borderId="20" xfId="2" applyFont="1" applyFill="1" applyBorder="1" applyAlignment="1"/>
    <xf numFmtId="0" fontId="0" fillId="0" borderId="4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4" fontId="10" fillId="0" borderId="1" xfId="2" applyNumberFormat="1" applyFont="1" applyFill="1" applyBorder="1" applyAlignment="1">
      <alignment horizontal="center" vertical="center"/>
    </xf>
    <xf numFmtId="0" fontId="8" fillId="0" borderId="16" xfId="2" applyFont="1" applyFill="1" applyBorder="1" applyAlignment="1">
      <alignment horizontal="center"/>
    </xf>
    <xf numFmtId="0" fontId="8" fillId="0" borderId="17" xfId="2" applyFont="1" applyFill="1" applyBorder="1" applyAlignment="1">
      <alignment horizontal="center"/>
    </xf>
    <xf numFmtId="0" fontId="8" fillId="0" borderId="18" xfId="2" applyFont="1" applyFill="1" applyBorder="1" applyAlignment="1">
      <alignment horizontal="center"/>
    </xf>
    <xf numFmtId="164" fontId="8" fillId="0" borderId="1" xfId="2" applyNumberFormat="1" applyFont="1" applyFill="1" applyBorder="1" applyAlignment="1">
      <alignment horizont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vertical="center"/>
    </xf>
    <xf numFmtId="0" fontId="7" fillId="0" borderId="1" xfId="2" applyFont="1" applyFill="1" applyBorder="1" applyAlignment="1">
      <alignment horizontal="center" wrapText="1"/>
    </xf>
    <xf numFmtId="0" fontId="8" fillId="0" borderId="1" xfId="2" applyFont="1" applyFill="1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5" xfId="0" applyBorder="1" applyAlignment="1">
      <alignment wrapText="1"/>
    </xf>
    <xf numFmtId="0" fontId="0" fillId="0" borderId="22" xfId="0" applyBorder="1" applyAlignment="1"/>
    <xf numFmtId="0" fontId="8" fillId="0" borderId="0" xfId="2" applyFont="1" applyFill="1" applyBorder="1" applyAlignment="1"/>
  </cellXfs>
  <cellStyles count="3">
    <cellStyle name="Moeda" xfId="1" builtinId="4"/>
    <cellStyle name="Normal" xfId="0" builtinId="0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47625</xdr:rowOff>
    </xdr:from>
    <xdr:to>
      <xdr:col>1</xdr:col>
      <xdr:colOff>572135</xdr:colOff>
      <xdr:row>3</xdr:row>
      <xdr:rowOff>161925</xdr:rowOff>
    </xdr:to>
    <xdr:pic>
      <xdr:nvPicPr>
        <xdr:cNvPr id="2" name="Imagem 9" descr="brasao_guarapari_nov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47625"/>
          <a:ext cx="534035" cy="49530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29"/>
  <sheetViews>
    <sheetView view="pageBreakPreview" topLeftCell="B13" zoomScale="90" zoomScaleNormal="100" zoomScaleSheetLayoutView="90" workbookViewId="0">
      <selection activeCell="H36" sqref="H36"/>
    </sheetView>
  </sheetViews>
  <sheetFormatPr defaultRowHeight="15"/>
  <cols>
    <col min="1" max="1" width="3.7109375" customWidth="1"/>
    <col min="2" max="2" width="9.28515625" bestFit="1" customWidth="1"/>
    <col min="3" max="3" width="83.7109375" customWidth="1"/>
    <col min="4" max="4" width="9.140625" hidden="1" customWidth="1"/>
    <col min="5" max="5" width="11.5703125" bestFit="1" customWidth="1"/>
    <col min="6" max="6" width="18.7109375" bestFit="1" customWidth="1"/>
    <col min="7" max="7" width="16.140625" bestFit="1" customWidth="1"/>
    <col min="8" max="8" width="22.7109375" bestFit="1" customWidth="1"/>
    <col min="9" max="9" width="3" customWidth="1"/>
    <col min="10" max="10" width="19" bestFit="1" customWidth="1"/>
    <col min="11" max="11" width="14.85546875" bestFit="1" customWidth="1"/>
  </cols>
  <sheetData>
    <row r="1" spans="2:8" ht="15.75" thickBot="1"/>
    <row r="2" spans="2:8">
      <c r="B2" s="31"/>
      <c r="C2" s="14" t="s">
        <v>38</v>
      </c>
      <c r="D2" s="14"/>
      <c r="E2" s="14"/>
      <c r="F2" s="14"/>
      <c r="G2" s="14"/>
      <c r="H2" s="15"/>
    </row>
    <row r="3" spans="2:8">
      <c r="B3" s="32"/>
      <c r="C3" s="17" t="s">
        <v>39</v>
      </c>
      <c r="D3" s="17"/>
      <c r="E3" s="17"/>
      <c r="F3" s="17"/>
      <c r="G3" s="17"/>
      <c r="H3" s="18"/>
    </row>
    <row r="4" spans="2:8" ht="15.75" thickBot="1">
      <c r="B4" s="33"/>
      <c r="C4" s="29" t="s">
        <v>40</v>
      </c>
      <c r="D4" s="29"/>
      <c r="E4" s="29"/>
      <c r="F4" s="29"/>
      <c r="G4" s="29"/>
      <c r="H4" s="30"/>
    </row>
    <row r="5" spans="2:8">
      <c r="B5" s="16"/>
      <c r="C5" s="17"/>
      <c r="D5" s="17"/>
      <c r="E5" s="17"/>
      <c r="F5" s="17"/>
      <c r="G5" s="17"/>
      <c r="H5" s="18"/>
    </row>
    <row r="6" spans="2:8">
      <c r="B6" s="16" t="s">
        <v>41</v>
      </c>
      <c r="C6" s="17"/>
      <c r="D6" s="17" t="s">
        <v>42</v>
      </c>
      <c r="E6" s="17"/>
      <c r="F6" s="17"/>
      <c r="G6" s="17"/>
      <c r="H6" s="18"/>
    </row>
    <row r="7" spans="2:8">
      <c r="B7" s="16" t="s">
        <v>61</v>
      </c>
      <c r="C7" s="17"/>
      <c r="D7" s="17"/>
      <c r="E7" s="17"/>
      <c r="F7" s="17"/>
      <c r="G7" s="17"/>
      <c r="H7" s="18"/>
    </row>
    <row r="8" spans="2:8">
      <c r="B8" s="74" t="s">
        <v>58</v>
      </c>
      <c r="C8" s="75"/>
      <c r="D8" s="75"/>
      <c r="E8" s="75"/>
      <c r="F8" s="75"/>
      <c r="G8" s="75"/>
      <c r="H8" s="76"/>
    </row>
    <row r="9" spans="2:8">
      <c r="B9" s="74"/>
      <c r="C9" s="75"/>
      <c r="D9" s="75"/>
      <c r="E9" s="75"/>
      <c r="F9" s="75"/>
      <c r="G9" s="75"/>
      <c r="H9" s="76"/>
    </row>
    <row r="10" spans="2:8">
      <c r="B10" s="19">
        <v>1</v>
      </c>
      <c r="C10" s="5" t="s">
        <v>6</v>
      </c>
      <c r="D10" s="4" t="s">
        <v>12</v>
      </c>
      <c r="E10" s="4" t="s">
        <v>12</v>
      </c>
      <c r="F10" s="4" t="s">
        <v>13</v>
      </c>
      <c r="G10" s="4" t="s">
        <v>11</v>
      </c>
      <c r="H10" s="20" t="s">
        <v>14</v>
      </c>
    </row>
    <row r="11" spans="2:8">
      <c r="B11" s="21">
        <v>41500</v>
      </c>
      <c r="C11" s="6" t="s">
        <v>7</v>
      </c>
      <c r="D11" s="6" t="s">
        <v>8</v>
      </c>
      <c r="E11" s="6" t="s">
        <v>53</v>
      </c>
      <c r="F11" s="7">
        <v>274.76</v>
      </c>
      <c r="G11" s="8">
        <v>18</v>
      </c>
      <c r="H11" s="22">
        <f>G11*F11</f>
        <v>4945.68</v>
      </c>
    </row>
    <row r="12" spans="2:8">
      <c r="B12" s="21">
        <v>41454</v>
      </c>
      <c r="C12" s="6" t="s">
        <v>0</v>
      </c>
      <c r="D12" s="6" t="s">
        <v>1</v>
      </c>
      <c r="E12" s="6" t="s">
        <v>54</v>
      </c>
      <c r="F12" s="7">
        <v>440.74</v>
      </c>
      <c r="G12" s="8">
        <v>1</v>
      </c>
      <c r="H12" s="22">
        <f t="shared" ref="H12:H16" si="0">G12*F12</f>
        <v>440.74</v>
      </c>
    </row>
    <row r="13" spans="2:8">
      <c r="B13" s="21">
        <v>41495</v>
      </c>
      <c r="C13" s="6" t="s">
        <v>2</v>
      </c>
      <c r="D13" s="6" t="s">
        <v>9</v>
      </c>
      <c r="E13" s="6" t="s">
        <v>54</v>
      </c>
      <c r="F13" s="7">
        <v>1021.13</v>
      </c>
      <c r="G13" s="8">
        <v>1</v>
      </c>
      <c r="H13" s="22">
        <f t="shared" si="0"/>
        <v>1021.13</v>
      </c>
    </row>
    <row r="14" spans="2:8" ht="30">
      <c r="B14" s="21">
        <v>41501</v>
      </c>
      <c r="C14" s="9" t="s">
        <v>20</v>
      </c>
      <c r="D14" s="6" t="s">
        <v>3</v>
      </c>
      <c r="E14" s="6" t="s">
        <v>55</v>
      </c>
      <c r="F14" s="7">
        <v>36.69</v>
      </c>
      <c r="G14" s="8">
        <v>6</v>
      </c>
      <c r="H14" s="22">
        <f t="shared" si="0"/>
        <v>220.14</v>
      </c>
    </row>
    <row r="15" spans="2:8" ht="30">
      <c r="B15" s="21">
        <v>41499</v>
      </c>
      <c r="C15" s="9" t="s">
        <v>4</v>
      </c>
      <c r="D15" s="6" t="s">
        <v>5</v>
      </c>
      <c r="E15" s="6" t="s">
        <v>55</v>
      </c>
      <c r="F15" s="7">
        <v>306.08999999999997</v>
      </c>
      <c r="G15" s="8">
        <v>6</v>
      </c>
      <c r="H15" s="22">
        <f t="shared" si="0"/>
        <v>1836.54</v>
      </c>
    </row>
    <row r="16" spans="2:8" ht="30">
      <c r="B16" s="21">
        <v>41527</v>
      </c>
      <c r="C16" s="9" t="s">
        <v>10</v>
      </c>
      <c r="D16" s="6" t="s">
        <v>9</v>
      </c>
      <c r="E16" s="6" t="s">
        <v>54</v>
      </c>
      <c r="F16" s="7">
        <v>1855.18</v>
      </c>
      <c r="G16" s="8">
        <v>2</v>
      </c>
      <c r="H16" s="22">
        <f t="shared" si="0"/>
        <v>3710.36</v>
      </c>
    </row>
    <row r="17" spans="2:11">
      <c r="B17" s="19">
        <v>2</v>
      </c>
      <c r="C17" s="5" t="s">
        <v>15</v>
      </c>
      <c r="D17" s="4"/>
      <c r="E17" s="4"/>
      <c r="F17" s="4"/>
      <c r="G17" s="4"/>
      <c r="H17" s="20"/>
      <c r="J17" s="3">
        <f>SUM(H11:H16)</f>
        <v>12174.59</v>
      </c>
      <c r="K17" s="3">
        <f>J17-H13</f>
        <v>11153.460000000001</v>
      </c>
    </row>
    <row r="18" spans="2:11">
      <c r="B18" s="21">
        <v>40754</v>
      </c>
      <c r="C18" s="6" t="s">
        <v>57</v>
      </c>
      <c r="D18" s="6" t="s">
        <v>8</v>
      </c>
      <c r="E18" s="6" t="s">
        <v>53</v>
      </c>
      <c r="F18" s="7">
        <v>1.25</v>
      </c>
      <c r="G18" s="8">
        <v>4200</v>
      </c>
      <c r="H18" s="22">
        <f>G18*F18</f>
        <v>5250</v>
      </c>
      <c r="K18" s="3">
        <f>K17/2</f>
        <v>5576.7300000000005</v>
      </c>
    </row>
    <row r="19" spans="2:11">
      <c r="B19" s="21">
        <v>40787</v>
      </c>
      <c r="C19" s="6" t="s">
        <v>18</v>
      </c>
      <c r="D19" s="6" t="s">
        <v>16</v>
      </c>
      <c r="E19" s="6" t="s">
        <v>56</v>
      </c>
      <c r="F19" s="7">
        <f>103.23+32.52</f>
        <v>135.75</v>
      </c>
      <c r="G19" s="8">
        <f>G18*0.15</f>
        <v>630</v>
      </c>
      <c r="H19" s="22">
        <f t="shared" ref="H19:H22" si="1">G19*F19</f>
        <v>85522.5</v>
      </c>
    </row>
    <row r="20" spans="2:11">
      <c r="B20" s="21">
        <v>40112</v>
      </c>
      <c r="C20" s="6" t="s">
        <v>59</v>
      </c>
      <c r="D20" s="6" t="s">
        <v>8</v>
      </c>
      <c r="E20" s="7" t="s">
        <v>53</v>
      </c>
      <c r="F20" s="7">
        <v>2.0299999999999998</v>
      </c>
      <c r="G20" s="8">
        <v>4200</v>
      </c>
      <c r="H20" s="22">
        <f>G20*F20</f>
        <v>8526</v>
      </c>
    </row>
    <row r="21" spans="2:11">
      <c r="B21" s="21">
        <v>40816</v>
      </c>
      <c r="C21" s="6" t="s">
        <v>60</v>
      </c>
      <c r="D21" s="6" t="s">
        <v>8</v>
      </c>
      <c r="E21" s="6" t="s">
        <v>53</v>
      </c>
      <c r="F21" s="6">
        <v>0.8</v>
      </c>
      <c r="G21" s="8">
        <v>4200</v>
      </c>
      <c r="H21" s="22">
        <f>G21*F21</f>
        <v>3360</v>
      </c>
    </row>
    <row r="22" spans="2:11" ht="30">
      <c r="B22" s="21">
        <v>40831</v>
      </c>
      <c r="C22" s="9" t="s">
        <v>19</v>
      </c>
      <c r="D22" s="6" t="s">
        <v>8</v>
      </c>
      <c r="E22" s="6" t="s">
        <v>53</v>
      </c>
      <c r="F22" s="7">
        <f>20.8+2.4848</f>
        <v>23.284800000000001</v>
      </c>
      <c r="G22" s="8">
        <v>4200</v>
      </c>
      <c r="H22" s="22">
        <f t="shared" si="1"/>
        <v>97796.160000000003</v>
      </c>
    </row>
    <row r="23" spans="2:11">
      <c r="B23" s="19">
        <v>3</v>
      </c>
      <c r="C23" s="4" t="s">
        <v>21</v>
      </c>
      <c r="D23" s="4"/>
      <c r="E23" s="4"/>
      <c r="F23" s="4"/>
      <c r="G23" s="4"/>
      <c r="H23" s="20"/>
      <c r="J23" s="3">
        <f>SUM(H18:H22)</f>
        <v>200454.66</v>
      </c>
    </row>
    <row r="24" spans="2:11">
      <c r="B24" s="21">
        <v>40968</v>
      </c>
      <c r="C24" s="6" t="s">
        <v>22</v>
      </c>
      <c r="D24" s="6" t="s">
        <v>17</v>
      </c>
      <c r="E24" s="6" t="s">
        <v>52</v>
      </c>
      <c r="F24" s="7">
        <v>4446.3999999999996</v>
      </c>
      <c r="G24" s="8">
        <f>G22*0.0012</f>
        <v>5.0399999999999991</v>
      </c>
      <c r="H24" s="22">
        <f>G24*F24</f>
        <v>22409.855999999996</v>
      </c>
    </row>
    <row r="25" spans="2:11">
      <c r="B25" s="21">
        <v>972</v>
      </c>
      <c r="C25" s="6" t="s">
        <v>23</v>
      </c>
      <c r="D25" s="10" t="s">
        <v>24</v>
      </c>
      <c r="E25" s="10"/>
      <c r="F25" s="11">
        <v>0.15</v>
      </c>
      <c r="G25" s="12">
        <f>H24</f>
        <v>22409.855999999996</v>
      </c>
      <c r="H25" s="22">
        <f>G25*F25</f>
        <v>3361.4783999999995</v>
      </c>
    </row>
    <row r="26" spans="2:11">
      <c r="B26" s="21">
        <v>60006</v>
      </c>
      <c r="C26" s="6" t="s">
        <v>37</v>
      </c>
      <c r="D26" s="10" t="s">
        <v>17</v>
      </c>
      <c r="E26" s="10" t="s">
        <v>52</v>
      </c>
      <c r="F26" s="7">
        <v>69.41</v>
      </c>
      <c r="G26" s="8">
        <f>G24</f>
        <v>5.0399999999999991</v>
      </c>
      <c r="H26" s="22">
        <f>G26*F26</f>
        <v>349.82639999999992</v>
      </c>
    </row>
    <row r="27" spans="2:11">
      <c r="B27" s="19">
        <v>4</v>
      </c>
      <c r="C27" s="4" t="s">
        <v>25</v>
      </c>
      <c r="D27" s="13"/>
      <c r="E27" s="13"/>
      <c r="F27" s="13"/>
      <c r="G27" s="13"/>
      <c r="H27" s="23"/>
      <c r="J27" s="3">
        <f>SUM(H24:H26)</f>
        <v>26121.160799999998</v>
      </c>
    </row>
    <row r="28" spans="2:11">
      <c r="B28" s="21"/>
      <c r="C28" s="6" t="s">
        <v>36</v>
      </c>
      <c r="D28" s="6" t="s">
        <v>9</v>
      </c>
      <c r="E28" s="6" t="s">
        <v>54</v>
      </c>
      <c r="F28" s="7">
        <f>Administracao!F6</f>
        <v>11971.365000000002</v>
      </c>
      <c r="G28" s="6">
        <v>1</v>
      </c>
      <c r="H28" s="24">
        <f>G28*F28</f>
        <v>11971.365000000002</v>
      </c>
    </row>
    <row r="29" spans="2:11" ht="15.75" thickBot="1">
      <c r="B29" s="25"/>
      <c r="C29" s="26"/>
      <c r="D29" s="26"/>
      <c r="E29" s="26"/>
      <c r="F29" s="26"/>
      <c r="G29" s="27" t="s">
        <v>14</v>
      </c>
      <c r="H29" s="28">
        <f>SUM(H11:H28)</f>
        <v>250721.77579999997</v>
      </c>
      <c r="J29" s="3">
        <f>H28</f>
        <v>11971.365000000002</v>
      </c>
    </row>
  </sheetData>
  <mergeCells count="1">
    <mergeCell ref="B8:H9"/>
  </mergeCells>
  <pageMargins left="0.511811024" right="0.511811024" top="0.78740157499999996" bottom="0.78740157499999996" header="0.31496062000000002" footer="0.31496062000000002"/>
  <pageSetup paperSize="9" scale="53" orientation="portrait" r:id="rId1"/>
  <ignoredErrors>
    <ignoredError sqref="G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E6" sqref="E6"/>
    </sheetView>
  </sheetViews>
  <sheetFormatPr defaultRowHeight="15"/>
  <cols>
    <col min="2" max="2" width="27.85546875" bestFit="1" customWidth="1"/>
    <col min="4" max="4" width="10.7109375" bestFit="1" customWidth="1"/>
    <col min="6" max="6" width="10.5703125" bestFit="1" customWidth="1"/>
  </cols>
  <sheetData>
    <row r="1" spans="1:6">
      <c r="B1" t="s">
        <v>26</v>
      </c>
    </row>
    <row r="2" spans="1:6">
      <c r="D2" t="s">
        <v>30</v>
      </c>
      <c r="E2" t="s">
        <v>29</v>
      </c>
      <c r="F2" t="s">
        <v>14</v>
      </c>
    </row>
    <row r="3" spans="1:6">
      <c r="A3">
        <v>20070</v>
      </c>
      <c r="B3" t="s">
        <v>33</v>
      </c>
      <c r="C3" t="s">
        <v>28</v>
      </c>
      <c r="D3" s="1">
        <v>13830.78</v>
      </c>
      <c r="E3">
        <v>0.5</v>
      </c>
      <c r="F3">
        <f>E3*D3</f>
        <v>6915.39</v>
      </c>
    </row>
    <row r="4" spans="1:6">
      <c r="A4">
        <v>99301</v>
      </c>
      <c r="B4" t="s">
        <v>31</v>
      </c>
      <c r="C4" t="s">
        <v>32</v>
      </c>
      <c r="D4">
        <v>23.34</v>
      </c>
      <c r="E4">
        <v>120</v>
      </c>
      <c r="F4">
        <f>E4*D4</f>
        <v>2800.8</v>
      </c>
    </row>
    <row r="5" spans="1:6">
      <c r="A5">
        <v>20015</v>
      </c>
      <c r="B5" t="s">
        <v>34</v>
      </c>
      <c r="C5" t="s">
        <v>35</v>
      </c>
      <c r="D5" s="1">
        <v>4510.3500000000004</v>
      </c>
      <c r="E5">
        <v>0.5</v>
      </c>
      <c r="F5">
        <f>E5*D5</f>
        <v>2255.1750000000002</v>
      </c>
    </row>
    <row r="6" spans="1:6">
      <c r="F6" s="2">
        <f>SUM(F3:F5)</f>
        <v>11971.365000000002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7"/>
  <sheetViews>
    <sheetView tabSelected="1" view="pageBreakPreview" zoomScale="60" zoomScaleNormal="80" workbookViewId="0">
      <selection activeCell="Q12" sqref="Q12"/>
    </sheetView>
  </sheetViews>
  <sheetFormatPr defaultRowHeight="15"/>
  <cols>
    <col min="1" max="1" width="10.7109375" bestFit="1" customWidth="1"/>
    <col min="2" max="2" width="20.42578125" customWidth="1"/>
    <col min="3" max="3" width="26.140625" bestFit="1" customWidth="1"/>
    <col min="4" max="4" width="20.140625" bestFit="1" customWidth="1"/>
    <col min="5" max="5" width="14.28515625" bestFit="1" customWidth="1"/>
    <col min="6" max="6" width="12.85546875" bestFit="1" customWidth="1"/>
    <col min="7" max="7" width="14.28515625" bestFit="1" customWidth="1"/>
    <col min="8" max="8" width="12.85546875" bestFit="1" customWidth="1"/>
    <col min="9" max="9" width="14.28515625" bestFit="1" customWidth="1"/>
    <col min="11" max="11" width="14.28515625" bestFit="1" customWidth="1"/>
    <col min="12" max="12" width="10" bestFit="1" customWidth="1"/>
    <col min="13" max="13" width="13.140625" bestFit="1" customWidth="1"/>
    <col min="15" max="15" width="13.140625" bestFit="1" customWidth="1"/>
  </cols>
  <sheetData>
    <row r="1" spans="1:12">
      <c r="A1" s="64"/>
      <c r="B1" s="65"/>
      <c r="C1" s="65"/>
      <c r="D1" s="65"/>
      <c r="E1" s="73" t="s">
        <v>51</v>
      </c>
      <c r="F1" s="65"/>
      <c r="G1" s="65"/>
      <c r="H1" s="65"/>
      <c r="I1" s="65"/>
      <c r="J1" s="65"/>
      <c r="K1" s="65"/>
      <c r="L1" s="66"/>
    </row>
    <row r="2" spans="1:12" ht="15.75">
      <c r="A2" s="67"/>
      <c r="B2" s="35"/>
      <c r="C2" s="36"/>
      <c r="D2" s="34"/>
      <c r="E2" s="34"/>
      <c r="F2" s="34"/>
      <c r="G2" s="34"/>
      <c r="H2" s="34"/>
      <c r="I2" s="63"/>
      <c r="J2" s="34"/>
      <c r="K2" s="34"/>
      <c r="L2" s="68"/>
    </row>
    <row r="3" spans="1:12" ht="15" customHeight="1">
      <c r="A3" s="90" t="s">
        <v>62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7"/>
    </row>
    <row r="4" spans="1:12">
      <c r="A4" s="88"/>
      <c r="B4" s="89"/>
      <c r="C4" s="89"/>
      <c r="D4" s="89"/>
      <c r="E4" s="89"/>
      <c r="F4" s="89"/>
      <c r="G4" s="89"/>
      <c r="H4" s="89"/>
      <c r="I4" s="86"/>
      <c r="J4" s="86"/>
      <c r="K4" s="86"/>
      <c r="L4" s="87"/>
    </row>
    <row r="5" spans="1:12">
      <c r="A5" s="82" t="s">
        <v>43</v>
      </c>
      <c r="B5" s="82" t="s">
        <v>44</v>
      </c>
      <c r="C5" s="84" t="s">
        <v>45</v>
      </c>
      <c r="D5" s="84" t="s">
        <v>46</v>
      </c>
      <c r="E5" s="78" t="s">
        <v>47</v>
      </c>
      <c r="F5" s="79"/>
      <c r="G5" s="79"/>
      <c r="H5" s="80"/>
      <c r="I5" s="91"/>
      <c r="J5" s="91"/>
      <c r="K5" s="91"/>
      <c r="L5" s="91"/>
    </row>
    <row r="6" spans="1:12">
      <c r="A6" s="83"/>
      <c r="B6" s="83"/>
      <c r="C6" s="85"/>
      <c r="D6" s="85"/>
      <c r="E6" s="81" t="s">
        <v>27</v>
      </c>
      <c r="F6" s="81"/>
      <c r="G6" s="81" t="s">
        <v>48</v>
      </c>
      <c r="H6" s="81"/>
    </row>
    <row r="7" spans="1:12">
      <c r="A7" s="69"/>
      <c r="B7" s="37"/>
      <c r="C7" s="38"/>
      <c r="D7" s="39"/>
      <c r="E7" s="77"/>
      <c r="F7" s="77"/>
      <c r="G7" s="40"/>
      <c r="H7" s="41"/>
    </row>
    <row r="8" spans="1:12" ht="30">
      <c r="A8" s="70">
        <v>1</v>
      </c>
      <c r="B8" s="42" t="str">
        <f>'Planilha Orçamentária'!C10</f>
        <v>SERVIÇOS PRELIMINARES</v>
      </c>
      <c r="C8" s="43">
        <f>'Planilha Orçamentária'!J17</f>
        <v>12174.59</v>
      </c>
      <c r="D8" s="44">
        <f>C8/C$16*100%</f>
        <v>4.8558167559054122E-2</v>
      </c>
      <c r="E8" s="45">
        <f>C8*0.8</f>
        <v>9739.6720000000005</v>
      </c>
      <c r="F8" s="46">
        <f>E8/C8</f>
        <v>0.8</v>
      </c>
      <c r="G8" s="45">
        <f>C8*0.2</f>
        <v>2434.9180000000001</v>
      </c>
      <c r="H8" s="46">
        <f>G8/C8</f>
        <v>0.2</v>
      </c>
    </row>
    <row r="9" spans="1:12">
      <c r="A9" s="69"/>
      <c r="B9" s="47"/>
      <c r="C9" s="38"/>
      <c r="D9" s="48"/>
      <c r="E9" s="40"/>
      <c r="F9" s="49"/>
      <c r="G9" s="50"/>
      <c r="H9" s="49">
        <f>F8+H8</f>
        <v>1</v>
      </c>
    </row>
    <row r="10" spans="1:12">
      <c r="A10" s="70">
        <v>2</v>
      </c>
      <c r="B10" s="42" t="str">
        <f>'Planilha Orçamentária'!C17</f>
        <v>PAVIMENTAÇÃO</v>
      </c>
      <c r="C10" s="43">
        <f>'Planilha Orçamentária'!J23</f>
        <v>200454.66</v>
      </c>
      <c r="D10" s="44">
        <f>C10/C$16*100%</f>
        <v>0.79951037104931033</v>
      </c>
      <c r="E10" s="45">
        <f>C10/2</f>
        <v>100227.33</v>
      </c>
      <c r="F10" s="46">
        <f>E10/C10</f>
        <v>0.5</v>
      </c>
      <c r="G10" s="45">
        <f>C10/2</f>
        <v>100227.33</v>
      </c>
      <c r="H10" s="46">
        <f>G10/C10</f>
        <v>0.5</v>
      </c>
    </row>
    <row r="11" spans="1:12">
      <c r="A11" s="69"/>
      <c r="B11" s="51"/>
      <c r="C11" s="38"/>
      <c r="D11" s="52"/>
      <c r="E11" s="53"/>
      <c r="F11" s="54"/>
      <c r="G11" s="55"/>
      <c r="H11" s="54">
        <f>F10+H10</f>
        <v>1</v>
      </c>
    </row>
    <row r="12" spans="1:12" ht="60">
      <c r="A12" s="70">
        <v>3</v>
      </c>
      <c r="B12" s="42" t="str">
        <f>'Planilha Orçamentária'!C23</f>
        <v>AQUISIÇÃO E TRANSPORTE DO MATERIAL BETUMINOSO</v>
      </c>
      <c r="C12" s="43">
        <f>'Planilha Orçamentária'!J27</f>
        <v>26121.160799999998</v>
      </c>
      <c r="D12" s="44">
        <f>C12/C$16*100%</f>
        <v>0.10418385366270207</v>
      </c>
      <c r="E12" s="45">
        <f>C12/2</f>
        <v>13060.580399999999</v>
      </c>
      <c r="F12" s="46">
        <f>E12/C12</f>
        <v>0.5</v>
      </c>
      <c r="G12" s="45">
        <f>C12/2</f>
        <v>13060.580399999999</v>
      </c>
      <c r="H12" s="46">
        <f>G12/C12</f>
        <v>0.5</v>
      </c>
    </row>
    <row r="13" spans="1:12">
      <c r="A13" s="69"/>
      <c r="B13" s="51"/>
      <c r="C13" s="38"/>
      <c r="D13" s="52"/>
      <c r="E13" s="53"/>
      <c r="F13" s="46"/>
      <c r="G13" s="55"/>
      <c r="H13" s="54">
        <f>F12+H12</f>
        <v>1</v>
      </c>
    </row>
    <row r="14" spans="1:12" ht="30">
      <c r="A14" s="70">
        <v>4</v>
      </c>
      <c r="B14" s="42" t="str">
        <f>'Planilha Orçamentária'!C27</f>
        <v>ADMINISTRAÇÃO LOCAL</v>
      </c>
      <c r="C14" s="43">
        <f>'Planilha Orçamentária'!J29</f>
        <v>11971.365000000002</v>
      </c>
      <c r="D14" s="44">
        <f>C14/C$16*100%</f>
        <v>4.774760772893346E-2</v>
      </c>
      <c r="E14" s="45">
        <f>C14/2</f>
        <v>5985.6825000000008</v>
      </c>
      <c r="F14" s="46">
        <f t="shared" ref="F13:F14" si="0">E14/C14</f>
        <v>0.5</v>
      </c>
      <c r="G14" s="45">
        <f>C14/2</f>
        <v>5985.6825000000008</v>
      </c>
      <c r="H14" s="46">
        <f>G14/C14</f>
        <v>0.5</v>
      </c>
    </row>
    <row r="15" spans="1:12">
      <c r="A15" s="53"/>
      <c r="B15" s="56"/>
      <c r="C15" s="57"/>
      <c r="D15" s="58"/>
      <c r="E15" s="53"/>
      <c r="F15" s="53"/>
      <c r="G15" s="53"/>
      <c r="H15" s="54">
        <f>F14+H14</f>
        <v>1</v>
      </c>
    </row>
    <row r="16" spans="1:12">
      <c r="A16" s="71"/>
      <c r="B16" s="59" t="s">
        <v>49</v>
      </c>
      <c r="C16" s="43">
        <f>SUM(C8:C15)</f>
        <v>250721.7758</v>
      </c>
      <c r="D16" s="60">
        <f>SUM(D8:D15)</f>
        <v>1</v>
      </c>
      <c r="E16" s="61">
        <f>SUM(E8:E15)</f>
        <v>129013.26490000001</v>
      </c>
      <c r="F16" s="62">
        <f>E16/C16</f>
        <v>0.51456745026771622</v>
      </c>
      <c r="G16" s="61">
        <f>SUM(G8:G15)</f>
        <v>121708.51089999999</v>
      </c>
      <c r="H16" s="62">
        <f>G16/C16</f>
        <v>0.48543254973228372</v>
      </c>
    </row>
    <row r="17" spans="1:8">
      <c r="A17" s="71"/>
      <c r="B17" s="59" t="s">
        <v>50</v>
      </c>
      <c r="C17" s="43"/>
      <c r="D17" s="72"/>
      <c r="E17" s="61">
        <f>E16</f>
        <v>129013.26490000001</v>
      </c>
      <c r="F17" s="62">
        <f>F16</f>
        <v>0.51456745026771622</v>
      </c>
      <c r="G17" s="61">
        <f t="shared" ref="G17:H17" si="1">G16+E17</f>
        <v>250721.7758</v>
      </c>
      <c r="H17" s="62">
        <f t="shared" si="1"/>
        <v>1</v>
      </c>
    </row>
  </sheetData>
  <mergeCells count="8">
    <mergeCell ref="E7:F7"/>
    <mergeCell ref="G6:H6"/>
    <mergeCell ref="A5:A6"/>
    <mergeCell ref="B5:B6"/>
    <mergeCell ref="C5:C6"/>
    <mergeCell ref="D5:D6"/>
    <mergeCell ref="E6:F6"/>
    <mergeCell ref="E5:H5"/>
  </mergeCells>
  <pageMargins left="0.51181102362204722" right="0.51181102362204722" top="0.78740157480314965" bottom="0.78740157480314965" header="0.31496062992125984" footer="0.31496062992125984"/>
  <pageSetup paperSize="9" scale="75" orientation="landscape" r:id="rId1"/>
  <ignoredErrors>
    <ignoredError sqref="H9:H10 H16 F16 H14 H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Planilha Orçamentária</vt:lpstr>
      <vt:lpstr>Administracao</vt:lpstr>
      <vt:lpstr>Cronograma</vt:lpstr>
      <vt:lpstr>Cronograma!Area_de_impressao</vt:lpstr>
      <vt:lpstr>'Planilha Orçamentária'!Area_de_impressao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Ygor Credi-Dio</dc:creator>
  <cp:lastModifiedBy>Ygor Credi-Dio</cp:lastModifiedBy>
  <cp:lastPrinted>2020-01-02T17:38:56Z</cp:lastPrinted>
  <dcterms:created xsi:type="dcterms:W3CDTF">2019-09-16T13:03:19Z</dcterms:created>
  <dcterms:modified xsi:type="dcterms:W3CDTF">2020-01-02T17:40:27Z</dcterms:modified>
</cp:coreProperties>
</file>