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ontroladoria\Semop\"/>
    </mc:Choice>
  </mc:AlternateContent>
  <bookViews>
    <workbookView xWindow="0" yWindow="0" windowWidth="20490" windowHeight="7320" tabRatio="750"/>
  </bookViews>
  <sheets>
    <sheet name="AUX. OBRAS" sheetId="1" r:id="rId1"/>
    <sheet name="OFICIAL" sheetId="10" r:id="rId2"/>
    <sheet name="ENCARREGADO" sheetId="15" r:id="rId3"/>
    <sheet name="OP DE MÁQUINA" sheetId="14" r:id="rId4"/>
    <sheet name="NIVELADOR" sheetId="13" r:id="rId5"/>
    <sheet name="RASTELEIRO" sheetId="12" r:id="rId6"/>
    <sheet name="RESUMO" sheetId="9" r:id="rId7"/>
  </sheets>
  <definedNames>
    <definedName name="_xlnm.Print_Area" localSheetId="0">'AUX. OBRAS'!$A$1:$H$97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6" i="12" l="1"/>
  <c r="D86" i="13"/>
  <c r="D86" i="14"/>
  <c r="D86" i="15"/>
  <c r="D86" i="1"/>
  <c r="D86" i="10"/>
  <c r="F17" i="12" l="1"/>
  <c r="F17" i="13"/>
  <c r="F17" i="14"/>
  <c r="D80" i="12"/>
  <c r="J73" i="12"/>
  <c r="J75" i="12" s="1"/>
  <c r="F71" i="12" s="1"/>
  <c r="F72" i="12"/>
  <c r="Q65" i="12"/>
  <c r="F65" i="12"/>
  <c r="Q64" i="12"/>
  <c r="Q63" i="12"/>
  <c r="Q62" i="12"/>
  <c r="Q61" i="12"/>
  <c r="J61" i="12"/>
  <c r="F67" i="12" s="1"/>
  <c r="Q60" i="12"/>
  <c r="E55" i="12"/>
  <c r="E52" i="12"/>
  <c r="E58" i="12" s="1"/>
  <c r="J50" i="12"/>
  <c r="J49" i="12"/>
  <c r="F24" i="12"/>
  <c r="F20" i="12"/>
  <c r="F79" i="12" s="1"/>
  <c r="F73" i="12" l="1"/>
  <c r="F74" i="12"/>
  <c r="F92" i="12" s="1"/>
  <c r="Q67" i="12"/>
  <c r="Q68" i="12" s="1"/>
  <c r="F30" i="12"/>
  <c r="F38" i="12"/>
  <c r="F25" i="12"/>
  <c r="F31" i="12"/>
  <c r="F39" i="12"/>
  <c r="F47" i="12"/>
  <c r="F51" i="12"/>
  <c r="F26" i="12"/>
  <c r="F40" i="12"/>
  <c r="F48" i="12"/>
  <c r="F83" i="12"/>
  <c r="F27" i="12"/>
  <c r="F35" i="12"/>
  <c r="F41" i="12"/>
  <c r="F49" i="12"/>
  <c r="F84" i="12"/>
  <c r="F28" i="12"/>
  <c r="F36" i="12"/>
  <c r="F42" i="12"/>
  <c r="F78" i="12"/>
  <c r="F85" i="12"/>
  <c r="F29" i="12"/>
  <c r="F37" i="12"/>
  <c r="F43" i="12"/>
  <c r="F50" i="12"/>
  <c r="F55" i="12"/>
  <c r="F57" i="12" s="1"/>
  <c r="D80" i="13"/>
  <c r="J73" i="13"/>
  <c r="J75" i="13" s="1"/>
  <c r="F71" i="13" s="1"/>
  <c r="F72" i="13"/>
  <c r="Q65" i="13"/>
  <c r="F65" i="13"/>
  <c r="Q64" i="13"/>
  <c r="Q63" i="13"/>
  <c r="Q62" i="13"/>
  <c r="Q61" i="13"/>
  <c r="J61" i="13"/>
  <c r="F67" i="13" s="1"/>
  <c r="Q60" i="13"/>
  <c r="E55" i="13"/>
  <c r="E52" i="13"/>
  <c r="E58" i="13" s="1"/>
  <c r="J50" i="13"/>
  <c r="J49" i="13"/>
  <c r="F24" i="13"/>
  <c r="F20" i="13"/>
  <c r="F85" i="13" s="1"/>
  <c r="F72" i="14"/>
  <c r="F73" i="13" l="1"/>
  <c r="F74" i="13" s="1"/>
  <c r="F92" i="13" s="1"/>
  <c r="Q67" i="13"/>
  <c r="Q68" i="13" s="1"/>
  <c r="F86" i="12"/>
  <c r="F32" i="12"/>
  <c r="F44" i="12"/>
  <c r="F80" i="12"/>
  <c r="F88" i="12" s="1"/>
  <c r="F93" i="12" s="1"/>
  <c r="F52" i="12"/>
  <c r="F29" i="13"/>
  <c r="F37" i="13"/>
  <c r="F43" i="13"/>
  <c r="F50" i="13"/>
  <c r="F55" i="13"/>
  <c r="F57" i="13" s="1"/>
  <c r="F79" i="13"/>
  <c r="F30" i="13"/>
  <c r="F38" i="13"/>
  <c r="F25" i="13"/>
  <c r="F31" i="13"/>
  <c r="F39" i="13"/>
  <c r="F47" i="13"/>
  <c r="F51" i="13"/>
  <c r="F26" i="13"/>
  <c r="F40" i="13"/>
  <c r="F48" i="13"/>
  <c r="F83" i="13"/>
  <c r="F27" i="13"/>
  <c r="F35" i="13"/>
  <c r="F41" i="13"/>
  <c r="F49" i="13"/>
  <c r="F84" i="13"/>
  <c r="F28" i="13"/>
  <c r="F36" i="13"/>
  <c r="F42" i="13"/>
  <c r="F78" i="13"/>
  <c r="D6" i="9"/>
  <c r="D80" i="15"/>
  <c r="J73" i="15"/>
  <c r="J75" i="15" s="1"/>
  <c r="F71" i="15" s="1"/>
  <c r="Q65" i="15"/>
  <c r="F65" i="15"/>
  <c r="Q64" i="15"/>
  <c r="Q63" i="15"/>
  <c r="Q62" i="15"/>
  <c r="Q61" i="15"/>
  <c r="J61" i="15"/>
  <c r="F67" i="15" s="1"/>
  <c r="Q60" i="15"/>
  <c r="E55" i="15"/>
  <c r="E52" i="15"/>
  <c r="E58" i="15" s="1"/>
  <c r="J50" i="15"/>
  <c r="J49" i="15"/>
  <c r="F24" i="15"/>
  <c r="F20" i="15"/>
  <c r="F79" i="15" s="1"/>
  <c r="D80" i="14"/>
  <c r="J73" i="14"/>
  <c r="J75" i="14" s="1"/>
  <c r="F71" i="14" s="1"/>
  <c r="Q65" i="14"/>
  <c r="F65" i="14"/>
  <c r="Q64" i="14"/>
  <c r="Q63" i="14"/>
  <c r="Q62" i="14"/>
  <c r="Q61" i="14"/>
  <c r="J61" i="14"/>
  <c r="F67" i="14" s="1"/>
  <c r="Q60" i="14"/>
  <c r="E55" i="14"/>
  <c r="E52" i="14"/>
  <c r="E58" i="14" s="1"/>
  <c r="J50" i="14"/>
  <c r="J49" i="14"/>
  <c r="F24" i="14"/>
  <c r="F20" i="14"/>
  <c r="F79" i="14" s="1"/>
  <c r="F86" i="13" l="1"/>
  <c r="F58" i="12"/>
  <c r="F59" i="12" s="1"/>
  <c r="F75" i="12"/>
  <c r="F91" i="12"/>
  <c r="F95" i="12" s="1"/>
  <c r="F96" i="12" s="1"/>
  <c r="F32" i="13"/>
  <c r="F80" i="13"/>
  <c r="F88" i="13" s="1"/>
  <c r="F93" i="13" s="1"/>
  <c r="F44" i="13"/>
  <c r="F52" i="13"/>
  <c r="F73" i="15"/>
  <c r="F74" i="15" s="1"/>
  <c r="F92" i="15" s="1"/>
  <c r="F47" i="15"/>
  <c r="F25" i="15"/>
  <c r="F51" i="15"/>
  <c r="F31" i="15"/>
  <c r="Q67" i="15"/>
  <c r="Q68" i="15" s="1"/>
  <c r="F39" i="15"/>
  <c r="F83" i="15"/>
  <c r="F29" i="15"/>
  <c r="F37" i="15"/>
  <c r="F43" i="15"/>
  <c r="F50" i="15"/>
  <c r="F55" i="15"/>
  <c r="F57" i="15" s="1"/>
  <c r="F30" i="15"/>
  <c r="F38" i="15"/>
  <c r="F26" i="15"/>
  <c r="F40" i="15"/>
  <c r="F48" i="15"/>
  <c r="F84" i="15"/>
  <c r="F27" i="15"/>
  <c r="F35" i="15"/>
  <c r="F41" i="15"/>
  <c r="F49" i="15"/>
  <c r="F78" i="15"/>
  <c r="F85" i="15"/>
  <c r="F28" i="15"/>
  <c r="F36" i="15"/>
  <c r="F42" i="15"/>
  <c r="F73" i="14"/>
  <c r="F74" i="14" s="1"/>
  <c r="F92" i="14" s="1"/>
  <c r="Q67" i="14"/>
  <c r="Q68" i="14" s="1"/>
  <c r="F37" i="14"/>
  <c r="F29" i="14"/>
  <c r="F43" i="14"/>
  <c r="F31" i="14"/>
  <c r="F83" i="14"/>
  <c r="F47" i="14"/>
  <c r="F26" i="14"/>
  <c r="F40" i="14"/>
  <c r="F48" i="14"/>
  <c r="F84" i="14"/>
  <c r="F50" i="14"/>
  <c r="F30" i="14"/>
  <c r="F39" i="14"/>
  <c r="F51" i="14"/>
  <c r="F27" i="14"/>
  <c r="F35" i="14"/>
  <c r="F41" i="14"/>
  <c r="F49" i="14"/>
  <c r="F78" i="14"/>
  <c r="F85" i="14"/>
  <c r="F55" i="14"/>
  <c r="F57" i="14" s="1"/>
  <c r="F38" i="14"/>
  <c r="F25" i="14"/>
  <c r="F28" i="14"/>
  <c r="F36" i="14"/>
  <c r="F42" i="14"/>
  <c r="D80" i="10"/>
  <c r="J73" i="10"/>
  <c r="J75" i="10" s="1"/>
  <c r="F71" i="10" s="1"/>
  <c r="Q65" i="10"/>
  <c r="F65" i="10"/>
  <c r="Q64" i="10"/>
  <c r="Q63" i="10"/>
  <c r="Q62" i="10"/>
  <c r="Q61" i="10"/>
  <c r="J61" i="10"/>
  <c r="F67" i="10" s="1"/>
  <c r="Q60" i="10"/>
  <c r="E55" i="10"/>
  <c r="E52" i="10"/>
  <c r="E58" i="10" s="1"/>
  <c r="J50" i="10"/>
  <c r="J49" i="10"/>
  <c r="F24" i="10"/>
  <c r="F20" i="10"/>
  <c r="F79" i="10" s="1"/>
  <c r="Q65" i="1"/>
  <c r="Q64" i="1"/>
  <c r="Q63" i="1"/>
  <c r="Q62" i="1"/>
  <c r="Q61" i="1"/>
  <c r="Q60" i="1"/>
  <c r="E55" i="1"/>
  <c r="F58" i="13" l="1"/>
  <c r="F59" i="13" s="1"/>
  <c r="F75" i="13" s="1"/>
  <c r="F91" i="13"/>
  <c r="F95" i="13" s="1"/>
  <c r="F96" i="13" s="1"/>
  <c r="F52" i="15"/>
  <c r="F86" i="15"/>
  <c r="F32" i="15"/>
  <c r="F44" i="15"/>
  <c r="F80" i="15"/>
  <c r="F86" i="14"/>
  <c r="F32" i="14"/>
  <c r="F44" i="14"/>
  <c r="F80" i="14"/>
  <c r="F73" i="10"/>
  <c r="F74" i="10" s="1"/>
  <c r="F92" i="10" s="1"/>
  <c r="F52" i="14"/>
  <c r="Q67" i="10"/>
  <c r="Q68" i="10" s="1"/>
  <c r="F43" i="10"/>
  <c r="F38" i="10"/>
  <c r="F51" i="10"/>
  <c r="F83" i="10"/>
  <c r="F37" i="10"/>
  <c r="F50" i="10"/>
  <c r="F55" i="10"/>
  <c r="F57" i="10" s="1"/>
  <c r="F25" i="10"/>
  <c r="F47" i="10"/>
  <c r="F26" i="10"/>
  <c r="F40" i="10"/>
  <c r="F48" i="10"/>
  <c r="F84" i="10"/>
  <c r="F39" i="10"/>
  <c r="F27" i="10"/>
  <c r="F35" i="10"/>
  <c r="F41" i="10"/>
  <c r="F49" i="10"/>
  <c r="F78" i="10"/>
  <c r="F85" i="10"/>
  <c r="F29" i="10"/>
  <c r="F30" i="10"/>
  <c r="F31" i="10"/>
  <c r="F28" i="10"/>
  <c r="F36" i="10"/>
  <c r="F42" i="10"/>
  <c r="Q67" i="1"/>
  <c r="Q68" i="1" s="1"/>
  <c r="F88" i="15" l="1"/>
  <c r="F93" i="15" s="1"/>
  <c r="F58" i="15"/>
  <c r="F59" i="15" s="1"/>
  <c r="F75" i="15" s="1"/>
  <c r="F88" i="14"/>
  <c r="F93" i="14" s="1"/>
  <c r="F86" i="10"/>
  <c r="F58" i="14"/>
  <c r="F59" i="14" s="1"/>
  <c r="F75" i="14" s="1"/>
  <c r="F52" i="10"/>
  <c r="F32" i="10"/>
  <c r="F80" i="10"/>
  <c r="F44" i="10"/>
  <c r="F91" i="15" l="1"/>
  <c r="F95" i="15" s="1"/>
  <c r="F96" i="15" s="1"/>
  <c r="C10" i="9"/>
  <c r="F91" i="14"/>
  <c r="F95" i="14" s="1"/>
  <c r="C8" i="9" s="1"/>
  <c r="F88" i="10"/>
  <c r="F93" i="10" s="1"/>
  <c r="F58" i="10"/>
  <c r="F59" i="10" s="1"/>
  <c r="F75" i="10" s="1"/>
  <c r="C7" i="9" l="1"/>
  <c r="D7" i="9" s="1"/>
  <c r="C9" i="9"/>
  <c r="F96" i="14"/>
  <c r="F91" i="10"/>
  <c r="F95" i="10" s="1"/>
  <c r="F96" i="10" l="1"/>
  <c r="J73" i="1" l="1"/>
  <c r="J75" i="1" l="1"/>
  <c r="F71" i="1" s="1"/>
  <c r="J50" i="1"/>
  <c r="J49" i="1"/>
  <c r="E52" i="1"/>
  <c r="E58" i="1" s="1"/>
  <c r="J61" i="1"/>
  <c r="F67" i="1" s="1"/>
  <c r="D10" i="9" l="1"/>
  <c r="D9" i="9"/>
  <c r="D8" i="9"/>
  <c r="F20" i="1" l="1"/>
  <c r="D80" i="1"/>
  <c r="F65" i="1"/>
  <c r="F73" i="1"/>
  <c r="F24" i="1"/>
  <c r="F55" i="1" l="1"/>
  <c r="F57" i="1" s="1"/>
  <c r="F74" i="1"/>
  <c r="F92" i="1" s="1"/>
  <c r="F85" i="1"/>
  <c r="F50" i="1"/>
  <c r="F78" i="1"/>
  <c r="F79" i="1"/>
  <c r="F83" i="1"/>
  <c r="F84" i="1"/>
  <c r="F28" i="1"/>
  <c r="F35" i="1"/>
  <c r="F39" i="1"/>
  <c r="F43" i="1"/>
  <c r="F48" i="1"/>
  <c r="F25" i="1"/>
  <c r="F29" i="1"/>
  <c r="F36" i="1"/>
  <c r="F40" i="1"/>
  <c r="F49" i="1"/>
  <c r="F26" i="1"/>
  <c r="F30" i="1"/>
  <c r="F37" i="1"/>
  <c r="F41" i="1"/>
  <c r="F27" i="1"/>
  <c r="F31" i="1"/>
  <c r="F38" i="1"/>
  <c r="F42" i="1"/>
  <c r="F47" i="1"/>
  <c r="F51" i="1"/>
  <c r="F86" i="1" l="1"/>
  <c r="F32" i="1"/>
  <c r="F44" i="1"/>
  <c r="F80" i="1"/>
  <c r="F52" i="1"/>
  <c r="F88" i="1" l="1"/>
  <c r="F93" i="1" s="1"/>
  <c r="F58" i="1"/>
  <c r="F59" i="1" s="1"/>
  <c r="F75" i="1" l="1"/>
  <c r="F91" i="1"/>
  <c r="F95" i="1" s="1"/>
  <c r="F96" i="1" l="1"/>
  <c r="C5" i="9"/>
  <c r="D5" i="9" l="1"/>
  <c r="D11" i="9" s="1"/>
  <c r="D12" i="9" s="1"/>
</calcChain>
</file>

<file path=xl/sharedStrings.xml><?xml version="1.0" encoding="utf-8"?>
<sst xmlns="http://schemas.openxmlformats.org/spreadsheetml/2006/main" count="1002" uniqueCount="151">
  <si>
    <t>CUSTO TOTAL DOS INSUMOS (soma do item 1 e item 2)</t>
  </si>
  <si>
    <r>
      <t xml:space="preserve">Processo nº:
Fls.: </t>
    </r>
    <r>
      <rPr>
        <b/>
        <u/>
        <sz val="11"/>
        <rFont val="Arial"/>
        <family val="2"/>
      </rPr>
      <t>                       </t>
    </r>
    <r>
      <rPr>
        <b/>
        <sz val="11"/>
        <rFont val="Arial"/>
        <family val="2"/>
      </rPr>
      <t xml:space="preserve"> Rubrica:</t>
    </r>
  </si>
  <si>
    <t>(NOME DA EMPRESA)</t>
  </si>
  <si>
    <t>DADOS COMPLEMENTARES PARA COMPOSIÇÃO DOS CUSTOS</t>
  </si>
  <si>
    <t>TIPO DE SERVIÇO</t>
  </si>
  <si>
    <t>TOTAL DE POSTOS DE SERVIÇO</t>
  </si>
  <si>
    <t>44 Hrs</t>
  </si>
  <si>
    <t>PISO SALARIAL VIGENTE</t>
  </si>
  <si>
    <t>DESDOBRAMENTO DE VALORES DA MÃO DE OBRA - POR POSTO</t>
  </si>
  <si>
    <t>I. COMPOSIÇÃO DOS CUSTOS DIRETOS</t>
  </si>
  <si>
    <t>MONTANTE A</t>
  </si>
  <si>
    <t>l.1 - REMUNERAÇÃO</t>
  </si>
  <si>
    <t>Item</t>
  </si>
  <si>
    <t>Descrição</t>
  </si>
  <si>
    <t>Base</t>
  </si>
  <si>
    <t>Valor R$</t>
  </si>
  <si>
    <t>a</t>
  </si>
  <si>
    <t>Salário Normativo</t>
  </si>
  <si>
    <t>b</t>
  </si>
  <si>
    <t>c</t>
  </si>
  <si>
    <t>d</t>
  </si>
  <si>
    <t>e</t>
  </si>
  <si>
    <t>Total da Remuneração (a+b+c+d)</t>
  </si>
  <si>
    <t>l.2 - ENCARGOS SOCIAIS (Incidentes sobre o total da remuneração, indicado no item "l.1", subitem "e")</t>
  </si>
  <si>
    <t>Grupo  "A"</t>
  </si>
  <si>
    <t>Previdencia Social - INSS</t>
  </si>
  <si>
    <t>Sesi/Sesc</t>
  </si>
  <si>
    <t>Senai/Senac</t>
  </si>
  <si>
    <t>Incra</t>
  </si>
  <si>
    <t>Salário Educação</t>
  </si>
  <si>
    <t>Fgts</t>
  </si>
  <si>
    <t>Seguro de Acidente do Trabalho - SAT   (RAT 3,00 x  FAP 1,0822 )</t>
  </si>
  <si>
    <t>Sebrae</t>
  </si>
  <si>
    <t>Total do Grupos "A"</t>
  </si>
  <si>
    <t>Grupo  "B"</t>
  </si>
  <si>
    <t>Férias</t>
  </si>
  <si>
    <t>Auxilio Doença</t>
  </si>
  <si>
    <t>Acidente do Trabalho</t>
  </si>
  <si>
    <t>Licença Paternidade/Maternidade</t>
  </si>
  <si>
    <t>Faltas Legais</t>
  </si>
  <si>
    <t>Aviso Prévio Trabalhado</t>
  </si>
  <si>
    <t>Aviso Prévio Final do contrato</t>
  </si>
  <si>
    <t>1/3 Férias Constitucionais</t>
  </si>
  <si>
    <t>Total do Grupos "B"</t>
  </si>
  <si>
    <t>Grupo  "C"</t>
  </si>
  <si>
    <t>Aviso Prévio Indenizado</t>
  </si>
  <si>
    <t>FGTS s/ aviso prévio</t>
  </si>
  <si>
    <t>Reflexo no aviso prévio indenizado</t>
  </si>
  <si>
    <t>Multa do FGTS</t>
  </si>
  <si>
    <t>Indenização Adicional</t>
  </si>
  <si>
    <t>Total do Grupos "C"</t>
  </si>
  <si>
    <t>Grupo  "D"</t>
  </si>
  <si>
    <t>Incidencia  Grupo "A" sobre o "B"</t>
  </si>
  <si>
    <t>Total do Grupos "D"</t>
  </si>
  <si>
    <t>CUSTO DA MÃO DE OBRA (soma do item l.1 e item l.2)</t>
  </si>
  <si>
    <t>MONTANTE  B</t>
  </si>
  <si>
    <t>l.3 - COMPOSIÇÃO DOS CUSTOS DOS INSUMOS</t>
  </si>
  <si>
    <t>Insumos e Equipamentos</t>
  </si>
  <si>
    <t>1.1</t>
  </si>
  <si>
    <t>Uniformes/EPIs</t>
  </si>
  <si>
    <t>Subtotal Item 1</t>
  </si>
  <si>
    <t>Beneficios com Pessoal</t>
  </si>
  <si>
    <t>Valor "R$"</t>
  </si>
  <si>
    <t>2.1</t>
  </si>
  <si>
    <t>Vale Transporte</t>
  </si>
  <si>
    <t>2.2</t>
  </si>
  <si>
    <t>Auxilio Alimentação/refeição</t>
  </si>
  <si>
    <t>2.3</t>
  </si>
  <si>
    <t>2.4</t>
  </si>
  <si>
    <t>2.5</t>
  </si>
  <si>
    <t>2.6</t>
  </si>
  <si>
    <t>Subtotal Item 2</t>
  </si>
  <si>
    <t>TOTAL DOS CUSTOS DIRETOS</t>
  </si>
  <si>
    <t>II. COMPOSIÇÃO DOS CUSTOS INDIRETOS</t>
  </si>
  <si>
    <t>MONTANTE  C</t>
  </si>
  <si>
    <t>II.1  - Bonificações e Despesas Indiretas</t>
  </si>
  <si>
    <t>%</t>
  </si>
  <si>
    <t>Despesas Administrativas/Operacionais</t>
  </si>
  <si>
    <t>Lucro</t>
  </si>
  <si>
    <t>SUBTOTAL II.1</t>
  </si>
  <si>
    <t>ISSQN</t>
  </si>
  <si>
    <t>PIS</t>
  </si>
  <si>
    <t>COFINS</t>
  </si>
  <si>
    <t>TOTAL DOS CUSTOS INDIRETOS</t>
  </si>
  <si>
    <t>RESUMO</t>
  </si>
  <si>
    <t>MONTANTE A (mão de obra - custos diretos)</t>
  </si>
  <si>
    <t>MONTANTE B (insumos - custos diretos)</t>
  </si>
  <si>
    <t>MONTANTE C (impostos/bonif/despesas) - custos indiretos</t>
  </si>
  <si>
    <t>VALOR TOTAL POR POSTO DIURNO</t>
  </si>
  <si>
    <t>TOTAL DOS ENCARGOS SOCIAIS ( Grupo "A" +
Grupo "B" + Grupo "C" + Grupo "D" )</t>
  </si>
  <si>
    <t>1</t>
  </si>
  <si>
    <t>13º Salário</t>
  </si>
  <si>
    <t>AUX. OBRAS</t>
  </si>
  <si>
    <t>Insalubridade</t>
  </si>
  <si>
    <t>Café da manhã</t>
  </si>
  <si>
    <t>Plano de Saúde</t>
  </si>
  <si>
    <t>Prefeitura Municipal de Guarapari
Estado do Espírito Santo</t>
  </si>
  <si>
    <t>Modelo de Planilhas de Formação de Custos</t>
  </si>
  <si>
    <t>DATA BASE MAIO</t>
  </si>
  <si>
    <t>TOTAL 12 MESES</t>
  </si>
  <si>
    <t>TOTAL MENSAL</t>
  </si>
  <si>
    <t>OFICIAL</t>
  </si>
  <si>
    <t>Periculosidade</t>
  </si>
  <si>
    <t>Outrs (especificar)</t>
  </si>
  <si>
    <t>PLANILHA DE COMPOSIÇÃO DE CUSTOS CONFORME A CCT 2024</t>
  </si>
  <si>
    <t>SEMED- SECRETARIA MUNICIPAL DA EDUCAÇÃO</t>
  </si>
  <si>
    <t/>
  </si>
  <si>
    <t>Nº Vale Transporte por dia</t>
  </si>
  <si>
    <t>Valor Tarifa</t>
  </si>
  <si>
    <t>Desconto</t>
  </si>
  <si>
    <t>Nº de Dias VT</t>
  </si>
  <si>
    <t>Valor por empregado</t>
  </si>
  <si>
    <t>Multa 40% do FGTS (8%)</t>
  </si>
  <si>
    <t>Estimativa de 5% de rotatividade (5% de 3,20%)</t>
  </si>
  <si>
    <t>Total Vale Alimentação</t>
  </si>
  <si>
    <t>Valor Participação Empregado</t>
  </si>
  <si>
    <t>Cesta básica</t>
  </si>
  <si>
    <t>CLÁUSULA 7 - ITEM  "C"</t>
  </si>
  <si>
    <t>CARTÃO REFEIÇÃO</t>
  </si>
  <si>
    <t>CLÁUSULA 7 - ITEM  "C" PARÁGRAFO DÉCIMO</t>
  </si>
  <si>
    <t>Seguro de Vida/Auxílio Funeral</t>
  </si>
  <si>
    <t>SEMOP- SECRETARIA MUNICIPAL DE OBRAS</t>
  </si>
  <si>
    <t>24</t>
  </si>
  <si>
    <t xml:space="preserve">VALOR MENSAL </t>
  </si>
  <si>
    <t>ITEM</t>
  </si>
  <si>
    <t>Unidade</t>
  </si>
  <si>
    <t>Preço unitário</t>
  </si>
  <si>
    <t>Quantidade anual por empregado</t>
  </si>
  <si>
    <t>Valor anual por empregado</t>
  </si>
  <si>
    <t>A</t>
  </si>
  <si>
    <t xml:space="preserve">UNIFORMES / EPI´s </t>
  </si>
  <si>
    <t xml:space="preserve">Calça </t>
  </si>
  <si>
    <t>unid.</t>
  </si>
  <si>
    <t>Luvas</t>
  </si>
  <si>
    <t>par</t>
  </si>
  <si>
    <t>Sapato / Bota</t>
  </si>
  <si>
    <t>Meias</t>
  </si>
  <si>
    <t xml:space="preserve">Camisa </t>
  </si>
  <si>
    <t>Crachá de identificação</t>
  </si>
  <si>
    <t>Total anual empregado</t>
  </si>
  <si>
    <t>Total mensal empregado</t>
  </si>
  <si>
    <t>5</t>
  </si>
  <si>
    <t>4</t>
  </si>
  <si>
    <t>OP DE MÁQUINA</t>
  </si>
  <si>
    <t>NIVELADOR</t>
  </si>
  <si>
    <t>RASTELEIRO</t>
  </si>
  <si>
    <t>ENCARREGADO</t>
  </si>
  <si>
    <t>Prêmio Assiduidade</t>
  </si>
  <si>
    <t>Café da Manhã</t>
  </si>
  <si>
    <t xml:space="preserve">Quantidade de Dias </t>
  </si>
  <si>
    <t>Plano de Saúde/odontológico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</si>
</sst>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[$R$-416]\ * #,##0.00_-;\-[$R$-416]\ * #,##0.00_-;_-[$R$-416]\ * &quot;-&quot;??_-;_-@_-"/>
    <numFmt numFmtId="166" formatCode="&quot;R$ &quot;#,##0.00"/>
  </numFmts>
  <fonts count="19" x14ac:knownFonts="1">
    <font>
      <sz val="10"/>
      <color rgb="FF000000"/>
      <name val="Times New Roman"/>
      <charset val="204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u/>
      <sz val="11"/>
      <name val="Arial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rgb="FF202124"/>
      <name val="Arial"/>
      <family val="2"/>
    </font>
    <font>
      <sz val="16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EEAF6"/>
      </patternFill>
    </fill>
    <fill>
      <patternFill patternType="solid">
        <fgColor rgb="FFC5D9F0"/>
      </patternFill>
    </fill>
    <fill>
      <patternFill patternType="solid">
        <fgColor rgb="FFDCE6F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26"/>
      </patternFill>
    </fill>
  </fills>
  <borders count="5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/>
  </cellStyleXfs>
  <cellXfs count="250">
    <xf numFmtId="0" fontId="0" fillId="0" borderId="0" xfId="0" applyAlignment="1">
      <alignment horizontal="left" vertical="top"/>
    </xf>
    <xf numFmtId="1" fontId="2" fillId="0" borderId="16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textRotation="90" wrapText="1"/>
    </xf>
    <xf numFmtId="0" fontId="1" fillId="5" borderId="33" xfId="0" applyFont="1" applyFill="1" applyBorder="1" applyAlignment="1">
      <alignment horizontal="left" vertical="center" wrapText="1"/>
    </xf>
    <xf numFmtId="9" fontId="1" fillId="0" borderId="1" xfId="2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9" fontId="1" fillId="5" borderId="33" xfId="2" applyFont="1" applyFill="1" applyBorder="1" applyAlignment="1">
      <alignment horizontal="left" vertical="center" wrapText="1"/>
    </xf>
    <xf numFmtId="10" fontId="5" fillId="0" borderId="1" xfId="2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top" wrapText="1" indent="4"/>
    </xf>
    <xf numFmtId="0" fontId="6" fillId="0" borderId="0" xfId="0" applyFont="1" applyAlignment="1">
      <alignment horizontal="left" vertical="top" wrapText="1" indent="5"/>
    </xf>
    <xf numFmtId="0" fontId="5" fillId="0" borderId="0" xfId="0" applyFont="1" applyAlignment="1">
      <alignment horizontal="left" vertical="top"/>
    </xf>
    <xf numFmtId="0" fontId="5" fillId="4" borderId="1" xfId="0" applyFont="1" applyFill="1" applyBorder="1" applyAlignment="1">
      <alignment horizontal="left" vertical="center" wrapText="1"/>
    </xf>
    <xf numFmtId="9" fontId="5" fillId="0" borderId="1" xfId="2" applyFont="1" applyFill="1" applyBorder="1" applyAlignment="1">
      <alignment horizontal="left" vertical="center" wrapText="1"/>
    </xf>
    <xf numFmtId="164" fontId="5" fillId="0" borderId="0" xfId="0" applyNumberFormat="1" applyFont="1" applyAlignment="1">
      <alignment horizontal="left" vertical="top"/>
    </xf>
    <xf numFmtId="9" fontId="5" fillId="0" borderId="0" xfId="2" applyFont="1" applyFill="1" applyBorder="1" applyAlignment="1">
      <alignment horizontal="left" vertical="top"/>
    </xf>
    <xf numFmtId="164" fontId="5" fillId="0" borderId="0" xfId="1" applyNumberFormat="1" applyFont="1" applyFill="1" applyBorder="1" applyAlignment="1">
      <alignment horizontal="left" vertical="top"/>
    </xf>
    <xf numFmtId="0" fontId="5" fillId="4" borderId="9" xfId="0" applyFont="1" applyFill="1" applyBorder="1" applyAlignment="1">
      <alignment horizontal="left" vertical="center" wrapText="1"/>
    </xf>
    <xf numFmtId="10" fontId="2" fillId="4" borderId="6" xfId="2" applyNumberFormat="1" applyFont="1" applyFill="1" applyBorder="1" applyAlignment="1">
      <alignment horizontal="center" vertical="center" shrinkToFit="1"/>
    </xf>
    <xf numFmtId="2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center" wrapText="1"/>
    </xf>
    <xf numFmtId="9" fontId="6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2" applyFont="1" applyFill="1" applyBorder="1" applyAlignment="1">
      <alignment horizontal="center" vertical="center" shrinkToFit="1"/>
    </xf>
    <xf numFmtId="9" fontId="5" fillId="0" borderId="1" xfId="2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10" fontId="2" fillId="4" borderId="1" xfId="2" applyNumberFormat="1" applyFont="1" applyFill="1" applyBorder="1" applyAlignment="1">
      <alignment horizontal="center" vertical="center" shrinkToFit="1"/>
    </xf>
    <xf numFmtId="1" fontId="2" fillId="0" borderId="1" xfId="0" applyNumberFormat="1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9" fontId="1" fillId="0" borderId="7" xfId="2" applyFont="1" applyFill="1" applyBorder="1" applyAlignment="1">
      <alignment horizontal="left" vertical="center" wrapText="1"/>
    </xf>
    <xf numFmtId="164" fontId="1" fillId="0" borderId="0" xfId="1" applyNumberFormat="1" applyFont="1" applyFill="1" applyBorder="1" applyAlignment="1">
      <alignment horizontal="left" vertical="center" wrapText="1"/>
    </xf>
    <xf numFmtId="164" fontId="5" fillId="0" borderId="0" xfId="0" applyNumberFormat="1" applyFont="1" applyAlignment="1">
      <alignment horizontal="left" vertical="center"/>
    </xf>
    <xf numFmtId="1" fontId="5" fillId="0" borderId="11" xfId="0" applyNumberFormat="1" applyFont="1" applyBorder="1" applyAlignment="1">
      <alignment horizontal="center" vertical="center" shrinkToFit="1"/>
    </xf>
    <xf numFmtId="1" fontId="5" fillId="0" borderId="10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9" fontId="6" fillId="0" borderId="0" xfId="2" applyFont="1" applyFill="1" applyBorder="1" applyAlignment="1">
      <alignment horizontal="left" vertical="center" wrapText="1"/>
    </xf>
    <xf numFmtId="164" fontId="5" fillId="5" borderId="0" xfId="1" applyNumberFormat="1" applyFont="1" applyFill="1" applyBorder="1" applyAlignment="1">
      <alignment vertical="center" wrapText="1"/>
    </xf>
    <xf numFmtId="164" fontId="5" fillId="5" borderId="0" xfId="0" applyNumberFormat="1" applyFont="1" applyFill="1" applyAlignment="1">
      <alignment vertical="center" wrapText="1"/>
    </xf>
    <xf numFmtId="164" fontId="1" fillId="5" borderId="33" xfId="1" applyNumberFormat="1" applyFont="1" applyFill="1" applyBorder="1" applyAlignment="1">
      <alignment horizontal="center" vertical="center" wrapText="1"/>
    </xf>
    <xf numFmtId="164" fontId="1" fillId="5" borderId="3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9" fontId="5" fillId="0" borderId="0" xfId="2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/>
    </xf>
    <xf numFmtId="0" fontId="10" fillId="0" borderId="46" xfId="0" applyFont="1" applyBorder="1" applyAlignment="1">
      <alignment horizontal="left" vertical="center"/>
    </xf>
    <xf numFmtId="0" fontId="0" fillId="0" borderId="0" xfId="0" applyAlignment="1">
      <alignment horizontal="center" vertical="top"/>
    </xf>
    <xf numFmtId="165" fontId="10" fillId="0" borderId="41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top"/>
    </xf>
    <xf numFmtId="165" fontId="10" fillId="0" borderId="47" xfId="0" applyNumberFormat="1" applyFont="1" applyBorder="1" applyAlignment="1">
      <alignment vertical="center"/>
    </xf>
    <xf numFmtId="165" fontId="11" fillId="0" borderId="45" xfId="0" applyNumberFormat="1" applyFont="1" applyBorder="1" applyAlignment="1">
      <alignment vertical="center"/>
    </xf>
    <xf numFmtId="165" fontId="12" fillId="0" borderId="45" xfId="0" applyNumberFormat="1" applyFont="1" applyBorder="1" applyAlignment="1">
      <alignment vertical="center"/>
    </xf>
    <xf numFmtId="9" fontId="1" fillId="0" borderId="41" xfId="2" applyFont="1" applyFill="1" applyBorder="1" applyAlignment="1">
      <alignment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center" vertical="center" wrapText="1"/>
    </xf>
    <xf numFmtId="165" fontId="10" fillId="0" borderId="41" xfId="0" applyNumberFormat="1" applyFont="1" applyBorder="1" applyAlignment="1">
      <alignment horizontal="center" vertical="center" wrapText="1"/>
    </xf>
    <xf numFmtId="165" fontId="10" fillId="0" borderId="41" xfId="0" applyNumberFormat="1" applyFont="1" applyBorder="1" applyAlignment="1">
      <alignment vertical="center" wrapText="1"/>
    </xf>
    <xf numFmtId="0" fontId="6" fillId="0" borderId="0" xfId="0" quotePrefix="1" applyFont="1" applyAlignment="1">
      <alignment horizontal="left" vertical="top" wrapText="1" indent="5"/>
    </xf>
    <xf numFmtId="0" fontId="14" fillId="0" borderId="48" xfId="0" applyFont="1" applyBorder="1" applyAlignment="1">
      <alignment vertical="center"/>
    </xf>
    <xf numFmtId="2" fontId="14" fillId="0" borderId="49" xfId="3" applyNumberFormat="1" applyFont="1" applyFill="1" applyBorder="1" applyAlignment="1">
      <alignment horizontal="center" vertical="center"/>
    </xf>
    <xf numFmtId="0" fontId="14" fillId="0" borderId="50" xfId="0" applyFont="1" applyBorder="1" applyAlignment="1">
      <alignment vertical="center"/>
    </xf>
    <xf numFmtId="164" fontId="14" fillId="0" borderId="51" xfId="1" applyNumberFormat="1" applyFont="1" applyFill="1" applyBorder="1" applyAlignment="1">
      <alignment horizontal="center" vertical="center"/>
    </xf>
    <xf numFmtId="10" fontId="14" fillId="0" borderId="51" xfId="0" applyNumberFormat="1" applyFont="1" applyBorder="1" applyAlignment="1">
      <alignment horizontal="center" vertical="center"/>
    </xf>
    <xf numFmtId="2" fontId="14" fillId="0" borderId="51" xfId="3" applyNumberFormat="1" applyFont="1" applyFill="1" applyBorder="1" applyAlignment="1">
      <alignment horizontal="center" vertical="center"/>
    </xf>
    <xf numFmtId="0" fontId="15" fillId="0" borderId="52" xfId="0" applyFont="1" applyBorder="1" applyAlignment="1">
      <alignment vertical="center"/>
    </xf>
    <xf numFmtId="164" fontId="15" fillId="0" borderId="53" xfId="1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left" vertical="top"/>
    </xf>
    <xf numFmtId="10" fontId="5" fillId="0" borderId="0" xfId="0" applyNumberFormat="1" applyFont="1" applyAlignment="1">
      <alignment horizontal="left" vertical="top"/>
    </xf>
    <xf numFmtId="9" fontId="5" fillId="0" borderId="0" xfId="2" applyFont="1" applyAlignment="1">
      <alignment horizontal="left" vertical="top"/>
    </xf>
    <xf numFmtId="164" fontId="14" fillId="0" borderId="49" xfId="1" applyNumberFormat="1" applyFont="1" applyFill="1" applyBorder="1" applyAlignment="1">
      <alignment horizontal="center" vertical="center"/>
    </xf>
    <xf numFmtId="0" fontId="15" fillId="0" borderId="50" xfId="0" applyFont="1" applyBorder="1" applyAlignment="1">
      <alignment vertical="center"/>
    </xf>
    <xf numFmtId="164" fontId="15" fillId="0" borderId="51" xfId="1" applyNumberFormat="1" applyFont="1" applyFill="1" applyBorder="1" applyAlignment="1">
      <alignment horizontal="center" vertical="center"/>
    </xf>
    <xf numFmtId="164" fontId="14" fillId="0" borderId="51" xfId="3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44" fontId="5" fillId="0" borderId="0" xfId="1" applyFont="1" applyAlignment="1">
      <alignment horizontal="left" vertical="top"/>
    </xf>
    <xf numFmtId="44" fontId="5" fillId="0" borderId="0" xfId="0" applyNumberFormat="1" applyFont="1" applyAlignment="1">
      <alignment horizontal="left" vertical="top"/>
    </xf>
    <xf numFmtId="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10" fontId="5" fillId="5" borderId="1" xfId="2" applyNumberFormat="1" applyFont="1" applyFill="1" applyBorder="1" applyAlignment="1">
      <alignment horizontal="center" vertical="center" shrinkToFit="1"/>
    </xf>
    <xf numFmtId="0" fontId="17" fillId="0" borderId="41" xfId="4" applyFont="1" applyBorder="1" applyAlignment="1">
      <alignment horizontal="center" vertical="center" wrapText="1"/>
    </xf>
    <xf numFmtId="0" fontId="17" fillId="7" borderId="41" xfId="4" applyFont="1" applyFill="1" applyBorder="1" applyAlignment="1">
      <alignment horizontal="center" vertical="center" wrapText="1"/>
    </xf>
    <xf numFmtId="0" fontId="18" fillId="0" borderId="41" xfId="4" applyFont="1" applyBorder="1" applyAlignment="1">
      <alignment horizontal="center" vertical="center"/>
    </xf>
    <xf numFmtId="0" fontId="18" fillId="0" borderId="41" xfId="4" applyFont="1" applyBorder="1" applyAlignment="1">
      <alignment horizontal="left" vertical="center"/>
    </xf>
    <xf numFmtId="166" fontId="18" fillId="5" borderId="41" xfId="4" applyNumberFormat="1" applyFont="1" applyFill="1" applyBorder="1" applyAlignment="1" applyProtection="1">
      <alignment horizontal="center" vertical="center"/>
      <protection locked="0"/>
    </xf>
    <xf numFmtId="44" fontId="18" fillId="8" borderId="41" xfId="1" applyFont="1" applyFill="1" applyBorder="1" applyAlignment="1" applyProtection="1">
      <alignment horizontal="center" vertical="center"/>
    </xf>
    <xf numFmtId="0" fontId="18" fillId="8" borderId="41" xfId="4" applyFont="1" applyFill="1" applyBorder="1" applyAlignment="1">
      <alignment horizontal="center" vertical="center"/>
    </xf>
    <xf numFmtId="0" fontId="17" fillId="8" borderId="41" xfId="4" applyFont="1" applyFill="1" applyBorder="1" applyAlignment="1">
      <alignment vertical="center" wrapText="1"/>
    </xf>
    <xf numFmtId="164" fontId="5" fillId="4" borderId="29" xfId="0" applyNumberFormat="1" applyFont="1" applyFill="1" applyBorder="1" applyAlignment="1">
      <alignment vertical="center" wrapText="1"/>
    </xf>
    <xf numFmtId="164" fontId="5" fillId="4" borderId="31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0" fillId="0" borderId="4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5" fontId="0" fillId="0" borderId="0" xfId="0" applyNumberFormat="1" applyAlignment="1">
      <alignment horizontal="left" vertical="top"/>
    </xf>
    <xf numFmtId="1" fontId="5" fillId="0" borderId="9" xfId="0" applyNumberFormat="1" applyFont="1" applyBorder="1" applyAlignment="1">
      <alignment horizontal="center" vertical="center" shrinkToFit="1"/>
    </xf>
    <xf numFmtId="0" fontId="6" fillId="0" borderId="9" xfId="0" applyFont="1" applyBorder="1" applyAlignment="1">
      <alignment horizontal="left" vertical="center" wrapText="1"/>
    </xf>
    <xf numFmtId="0" fontId="17" fillId="7" borderId="41" xfId="4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right" vertical="center" wrapText="1"/>
    </xf>
    <xf numFmtId="0" fontId="2" fillId="4" borderId="33" xfId="0" applyFont="1" applyFill="1" applyBorder="1" applyAlignment="1">
      <alignment horizontal="right" vertical="center" wrapText="1"/>
    </xf>
    <xf numFmtId="0" fontId="2" fillId="4" borderId="42" xfId="0" applyFont="1" applyFill="1" applyBorder="1" applyAlignment="1">
      <alignment horizontal="right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9" fontId="1" fillId="0" borderId="37" xfId="2" applyFont="1" applyFill="1" applyBorder="1" applyAlignment="1">
      <alignment horizontal="center" vertical="center" wrapText="1"/>
    </xf>
    <xf numFmtId="9" fontId="5" fillId="0" borderId="38" xfId="2" applyFont="1" applyFill="1" applyBorder="1" applyAlignment="1">
      <alignment horizontal="center" vertical="center" wrapText="1"/>
    </xf>
    <xf numFmtId="9" fontId="5" fillId="0" borderId="39" xfId="2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right" vertical="center" wrapText="1"/>
    </xf>
    <xf numFmtId="0" fontId="1" fillId="4" borderId="3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64" fontId="5" fillId="4" borderId="4" xfId="1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right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1" fillId="4" borderId="19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1" fillId="4" borderId="23" xfId="0" applyFont="1" applyFill="1" applyBorder="1" applyAlignment="1">
      <alignment horizontal="right" vertical="center" wrapText="1"/>
    </xf>
    <xf numFmtId="0" fontId="1" fillId="4" borderId="5" xfId="0" applyFont="1" applyFill="1" applyBorder="1" applyAlignment="1">
      <alignment horizontal="right" vertical="center" wrapText="1"/>
    </xf>
    <xf numFmtId="0" fontId="1" fillId="4" borderId="13" xfId="0" applyFont="1" applyFill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43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10" fontId="2" fillId="0" borderId="3" xfId="0" applyNumberFormat="1" applyFont="1" applyBorder="1" applyAlignment="1">
      <alignment horizontal="center" vertical="center" shrinkToFit="1"/>
    </xf>
    <xf numFmtId="10" fontId="2" fillId="0" borderId="4" xfId="0" applyNumberFormat="1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6" borderId="2" xfId="0" applyFont="1" applyFill="1" applyBorder="1" applyAlignment="1">
      <alignment horizontal="right" vertical="center" wrapText="1"/>
    </xf>
    <xf numFmtId="0" fontId="1" fillId="6" borderId="3" xfId="0" applyFont="1" applyFill="1" applyBorder="1" applyAlignment="1">
      <alignment horizontal="right" vertical="center" wrapText="1"/>
    </xf>
    <xf numFmtId="0" fontId="1" fillId="6" borderId="4" xfId="0" applyFont="1" applyFill="1" applyBorder="1" applyAlignment="1">
      <alignment horizontal="right" vertical="center" wrapText="1"/>
    </xf>
    <xf numFmtId="164" fontId="5" fillId="6" borderId="21" xfId="0" applyNumberFormat="1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0" fontId="5" fillId="5" borderId="2" xfId="0" applyNumberFormat="1" applyFont="1" applyFill="1" applyBorder="1" applyAlignment="1">
      <alignment horizontal="center" vertical="center" shrinkToFit="1"/>
    </xf>
    <xf numFmtId="10" fontId="5" fillId="5" borderId="4" xfId="0" applyNumberFormat="1" applyFont="1" applyFill="1" applyBorder="1" applyAlignment="1">
      <alignment horizontal="center" vertical="center" shrinkToFit="1"/>
    </xf>
    <xf numFmtId="0" fontId="1" fillId="4" borderId="21" xfId="0" applyFont="1" applyFill="1" applyBorder="1" applyAlignment="1">
      <alignment horizontal="right" vertical="center" wrapText="1"/>
    </xf>
    <xf numFmtId="0" fontId="1" fillId="4" borderId="22" xfId="0" applyFont="1" applyFill="1" applyBorder="1" applyAlignment="1">
      <alignment horizontal="right" vertical="center" wrapText="1"/>
    </xf>
    <xf numFmtId="0" fontId="1" fillId="0" borderId="17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" fillId="4" borderId="29" xfId="0" applyFont="1" applyFill="1" applyBorder="1" applyAlignment="1">
      <alignment horizontal="right" vertical="center" wrapText="1"/>
    </xf>
    <xf numFmtId="0" fontId="1" fillId="4" borderId="30" xfId="0" applyFont="1" applyFill="1" applyBorder="1" applyAlignment="1">
      <alignment horizontal="right" vertical="center" wrapText="1"/>
    </xf>
    <xf numFmtId="0" fontId="1" fillId="4" borderId="31" xfId="0" applyFont="1" applyFill="1" applyBorder="1" applyAlignment="1">
      <alignment horizontal="right" vertical="center" wrapText="1"/>
    </xf>
    <xf numFmtId="164" fontId="1" fillId="4" borderId="29" xfId="0" applyNumberFormat="1" applyFont="1" applyFill="1" applyBorder="1" applyAlignment="1">
      <alignment horizontal="center" vertical="center" wrapText="1"/>
    </xf>
    <xf numFmtId="164" fontId="1" fillId="4" borderId="31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textRotation="90" wrapText="1"/>
    </xf>
    <xf numFmtId="164" fontId="5" fillId="0" borderId="23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5" borderId="24" xfId="0" applyNumberFormat="1" applyFont="1" applyFill="1" applyBorder="1" applyAlignment="1">
      <alignment horizontal="center" vertical="center" wrapText="1"/>
    </xf>
    <xf numFmtId="164" fontId="5" fillId="5" borderId="25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10" fontId="2" fillId="0" borderId="2" xfId="2" applyNumberFormat="1" applyFont="1" applyFill="1" applyBorder="1" applyAlignment="1">
      <alignment horizontal="center" vertical="center" shrinkToFit="1"/>
    </xf>
    <xf numFmtId="10" fontId="2" fillId="0" borderId="4" xfId="2" applyNumberFormat="1" applyFont="1" applyFill="1" applyBorder="1" applyAlignment="1">
      <alignment horizontal="center" vertical="center" shrinkToFit="1"/>
    </xf>
    <xf numFmtId="0" fontId="5" fillId="0" borderId="17" xfId="0" applyFont="1" applyBorder="1" applyAlignment="1">
      <alignment horizontal="left" vertical="center" wrapText="1"/>
    </xf>
    <xf numFmtId="10" fontId="5" fillId="0" borderId="2" xfId="0" applyNumberFormat="1" applyFont="1" applyBorder="1" applyAlignment="1">
      <alignment horizontal="center" vertical="center" shrinkToFit="1"/>
    </xf>
    <xf numFmtId="10" fontId="5" fillId="0" borderId="4" xfId="0" applyNumberFormat="1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1" fillId="4" borderId="35" xfId="0" applyFont="1" applyFill="1" applyBorder="1" applyAlignment="1">
      <alignment horizontal="right" vertical="center" wrapText="1"/>
    </xf>
    <xf numFmtId="10" fontId="1" fillId="0" borderId="2" xfId="2" applyNumberFormat="1" applyFont="1" applyFill="1" applyBorder="1" applyAlignment="1">
      <alignment horizontal="center" vertical="center" wrapText="1"/>
    </xf>
    <xf numFmtId="10" fontId="1" fillId="0" borderId="4" xfId="2" applyNumberFormat="1" applyFont="1" applyFill="1" applyBorder="1" applyAlignment="1">
      <alignment horizontal="center" vertical="center" wrapText="1"/>
    </xf>
    <xf numFmtId="10" fontId="5" fillId="5" borderId="2" xfId="2" applyNumberFormat="1" applyFont="1" applyFill="1" applyBorder="1" applyAlignment="1">
      <alignment horizontal="center" vertical="center" shrinkToFit="1"/>
    </xf>
    <xf numFmtId="10" fontId="5" fillId="5" borderId="4" xfId="2" applyNumberFormat="1" applyFont="1" applyFill="1" applyBorder="1" applyAlignment="1">
      <alignment horizontal="center" vertical="center" shrinkToFit="1"/>
    </xf>
    <xf numFmtId="10" fontId="2" fillId="0" borderId="2" xfId="0" applyNumberFormat="1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right" vertical="center"/>
    </xf>
    <xf numFmtId="0" fontId="11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5" fillId="0" borderId="41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</cellXfs>
  <cellStyles count="5">
    <cellStyle name="Moeda" xfId="1" builtinId="4"/>
    <cellStyle name="Normal" xfId="0" builtinId="0"/>
    <cellStyle name="Normal 2" xfId="4"/>
    <cellStyle name="Porcentagem" xfId="2" builtinId="5"/>
    <cellStyle name="Vírgula" xfId="3" builtinId="3"/>
  </cellStyles>
  <dxfs count="6"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361949</xdr:colOff>
      <xdr:row>1</xdr:row>
      <xdr:rowOff>228600</xdr:rowOff>
    </xdr:from>
    <xdr:to>
      <xdr:col>6</xdr:col>
      <xdr:colOff>352424</xdr:colOff>
      <xdr:row>2</xdr:row>
      <xdr:rowOff>171450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7C9DDFA4-9BD8-4B2B-AECA-BA4997F31D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353424" y="742950"/>
          <a:ext cx="1038225" cy="95250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1</xdr:row>
      <xdr:rowOff>228601</xdr:rowOff>
    </xdr:from>
    <xdr:to>
      <xdr:col>6</xdr:col>
      <xdr:colOff>209550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7C9DDFA4-9BD8-4B2B-AECA-BA4997F31D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29450" y="742951"/>
          <a:ext cx="723900" cy="828674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1</xdr:row>
      <xdr:rowOff>228601</xdr:rowOff>
    </xdr:from>
    <xdr:to>
      <xdr:col>6</xdr:col>
      <xdr:colOff>76200</xdr:colOff>
      <xdr:row>1</xdr:row>
      <xdr:rowOff>952500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7C9DDFA4-9BD8-4B2B-AECA-BA4997F31D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29450" y="742951"/>
          <a:ext cx="590550" cy="723899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1</xdr:row>
      <xdr:rowOff>228601</xdr:rowOff>
    </xdr:from>
    <xdr:to>
      <xdr:col>6</xdr:col>
      <xdr:colOff>171450</xdr:colOff>
      <xdr:row>1</xdr:row>
      <xdr:rowOff>962024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7C9DDFA4-9BD8-4B2B-AECA-BA4997F31D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29450" y="742951"/>
          <a:ext cx="685800" cy="733423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1</xdr:row>
      <xdr:rowOff>228602</xdr:rowOff>
    </xdr:from>
    <xdr:to>
      <xdr:col>6</xdr:col>
      <xdr:colOff>228600</xdr:colOff>
      <xdr:row>1</xdr:row>
      <xdr:rowOff>952499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7C9DDFA4-9BD8-4B2B-AECA-BA4997F31D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29450" y="742952"/>
          <a:ext cx="742950" cy="723897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5</xdr:col>
      <xdr:colOff>361950</xdr:colOff>
      <xdr:row>1</xdr:row>
      <xdr:rowOff>228601</xdr:rowOff>
    </xdr:from>
    <xdr:to>
      <xdr:col>6</xdr:col>
      <xdr:colOff>171450</xdr:colOff>
      <xdr:row>1</xdr:row>
      <xdr:rowOff>962024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7C9DDFA4-9BD8-4B2B-AECA-BA4997F31D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29450" y="742951"/>
          <a:ext cx="685800" cy="733423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1</xdr:row>
      <xdr:rowOff>228603</xdr:rowOff>
    </xdr:from>
    <xdr:to>
      <xdr:col>6</xdr:col>
      <xdr:colOff>57150</xdr:colOff>
      <xdr:row>2</xdr:row>
      <xdr:rowOff>19050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7C9DDFA4-9BD8-4B2B-AECA-BA4997F31D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29450" y="742953"/>
          <a:ext cx="571500" cy="800097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5</xdr:col>
      <xdr:colOff>361950</xdr:colOff>
      <xdr:row>1</xdr:row>
      <xdr:rowOff>228602</xdr:rowOff>
    </xdr:from>
    <xdr:to>
      <xdr:col>6</xdr:col>
      <xdr:colOff>228600</xdr:colOff>
      <xdr:row>1</xdr:row>
      <xdr:rowOff>952499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7C9DDFA4-9BD8-4B2B-AECA-BA4997F31D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29450" y="742952"/>
          <a:ext cx="742950" cy="723897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5</xdr:col>
      <xdr:colOff>361950</xdr:colOff>
      <xdr:row>1</xdr:row>
      <xdr:rowOff>228601</xdr:rowOff>
    </xdr:from>
    <xdr:to>
      <xdr:col>6</xdr:col>
      <xdr:colOff>171450</xdr:colOff>
      <xdr:row>1</xdr:row>
      <xdr:rowOff>962024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7C9DDFA4-9BD8-4B2B-AECA-BA4997F31D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29450" y="742951"/>
          <a:ext cx="685800" cy="733423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128"/>
  <sheetViews>
    <sheetView tabSelected="1" topLeftCell="A67" zoomScaleNormal="100" workbookViewId="0">
      <selection activeCell="D78" sqref="D78:E78"/>
    </sheetView>
  </sheetViews>
  <sheetFormatPr defaultColWidth="9.33203125" defaultRowHeight="14.25" x14ac:dyDescent="0.2"/>
  <cols>
    <col min="1" max="2" width="10.83203125" style="12" customWidth="1"/>
    <col min="3" max="3" width="42" style="12" customWidth="1"/>
    <col min="4" max="4" width="27.1640625" style="12" customWidth="1"/>
    <col min="5" max="5" width="25.83203125" style="16" customWidth="1"/>
    <col min="6" max="6" width="15.33203125" style="17" customWidth="1"/>
    <col min="7" max="7" width="10.5" style="15" customWidth="1"/>
    <col min="8" max="8" width="9.33203125" style="12"/>
    <col min="9" max="9" width="54.6640625" style="12" customWidth="1"/>
    <col min="10" max="10" width="23.33203125" style="12" customWidth="1"/>
    <col min="11" max="11" width="9.33203125" style="12"/>
    <col min="12" max="12" width="14.1640625" style="12" bestFit="1" customWidth="1"/>
    <col min="13" max="13" width="24.6640625" style="12" bestFit="1" customWidth="1"/>
    <col min="14" max="16" width="9.33203125" style="12"/>
    <col min="17" max="17" width="15.1640625" style="12" bestFit="1" customWidth="1"/>
    <col min="18" max="16384" width="9.33203125" style="12"/>
  </cols>
  <sheetData>
    <row r="1" spans="1:9" ht="40.5" customHeight="1" x14ac:dyDescent="0.2">
      <c r="A1" s="131" t="s">
        <v>97</v>
      </c>
      <c r="B1" s="132"/>
      <c r="C1" s="132"/>
      <c r="D1" s="132"/>
      <c r="E1" s="132"/>
      <c r="F1" s="132"/>
      <c r="G1" s="133"/>
    </row>
    <row r="2" spans="1:9" ht="79.7" customHeight="1" x14ac:dyDescent="0.2">
      <c r="A2" s="124" t="s">
        <v>96</v>
      </c>
      <c r="B2" s="125"/>
      <c r="C2" s="125"/>
      <c r="D2" s="126"/>
      <c r="E2" s="134" t="s">
        <v>1</v>
      </c>
      <c r="F2" s="137"/>
      <c r="G2" s="138"/>
    </row>
    <row r="3" spans="1:9" ht="15.95" customHeight="1" x14ac:dyDescent="0.2">
      <c r="A3" s="127" t="s">
        <v>121</v>
      </c>
      <c r="B3" s="127"/>
      <c r="C3" s="127"/>
      <c r="D3" s="128"/>
      <c r="E3" s="135"/>
      <c r="F3" s="139"/>
      <c r="G3" s="140"/>
    </row>
    <row r="4" spans="1:9" ht="13.35" customHeight="1" x14ac:dyDescent="0.2">
      <c r="A4" s="129"/>
      <c r="B4" s="129"/>
      <c r="C4" s="129"/>
      <c r="D4" s="130"/>
      <c r="E4" s="136"/>
      <c r="F4" s="141"/>
      <c r="G4" s="142"/>
    </row>
    <row r="5" spans="1:9" ht="20.85" customHeight="1" x14ac:dyDescent="0.2">
      <c r="A5" s="163" t="s">
        <v>2</v>
      </c>
      <c r="B5" s="164"/>
      <c r="C5" s="164"/>
      <c r="D5" s="164"/>
      <c r="E5" s="164"/>
      <c r="F5" s="164"/>
      <c r="G5" s="165"/>
    </row>
    <row r="6" spans="1:9" ht="30.6" customHeight="1" x14ac:dyDescent="0.2">
      <c r="A6" s="166" t="s">
        <v>104</v>
      </c>
      <c r="B6" s="167"/>
      <c r="C6" s="167"/>
      <c r="D6" s="167"/>
      <c r="E6" s="167"/>
      <c r="F6" s="167"/>
      <c r="G6" s="168"/>
    </row>
    <row r="7" spans="1:9" ht="15.75" customHeight="1" x14ac:dyDescent="0.2">
      <c r="A7" s="107" t="s">
        <v>3</v>
      </c>
      <c r="B7" s="108"/>
      <c r="C7" s="108"/>
      <c r="D7" s="108"/>
      <c r="E7" s="109"/>
      <c r="F7" s="157" t="s">
        <v>98</v>
      </c>
      <c r="G7" s="158"/>
    </row>
    <row r="8" spans="1:9" ht="15.75" customHeight="1" x14ac:dyDescent="0.2">
      <c r="A8" s="114" t="s">
        <v>4</v>
      </c>
      <c r="B8" s="156"/>
      <c r="C8" s="156"/>
      <c r="D8" s="115"/>
      <c r="E8" s="22" t="s">
        <v>92</v>
      </c>
      <c r="F8" s="161"/>
      <c r="G8" s="162"/>
    </row>
    <row r="9" spans="1:9" ht="15.75" customHeight="1" x14ac:dyDescent="0.2">
      <c r="A9" s="114" t="s">
        <v>5</v>
      </c>
      <c r="B9" s="156"/>
      <c r="C9" s="156"/>
      <c r="D9" s="115"/>
      <c r="E9" s="23" t="s">
        <v>122</v>
      </c>
      <c r="F9" s="157" t="s">
        <v>6</v>
      </c>
      <c r="G9" s="158"/>
    </row>
    <row r="10" spans="1:9" ht="15.75" customHeight="1" x14ac:dyDescent="0.2">
      <c r="A10" s="114"/>
      <c r="B10" s="156"/>
      <c r="C10" s="156"/>
      <c r="D10" s="115"/>
      <c r="E10" s="23"/>
      <c r="F10" s="159"/>
      <c r="G10" s="160"/>
    </row>
    <row r="11" spans="1:9" ht="15.75" customHeight="1" x14ac:dyDescent="0.2">
      <c r="A11" s="114" t="s">
        <v>7</v>
      </c>
      <c r="B11" s="156"/>
      <c r="C11" s="156"/>
      <c r="D11" s="115"/>
      <c r="E11" s="24">
        <v>1515.8</v>
      </c>
      <c r="F11" s="161"/>
      <c r="G11" s="162"/>
    </row>
    <row r="12" spans="1:9" ht="29.85" customHeight="1" x14ac:dyDescent="0.2">
      <c r="A12" s="102" t="s">
        <v>8</v>
      </c>
      <c r="B12" s="103"/>
      <c r="C12" s="103"/>
      <c r="D12" s="103"/>
      <c r="E12" s="103"/>
      <c r="F12" s="103"/>
      <c r="G12" s="104"/>
    </row>
    <row r="13" spans="1:9" ht="24.6" customHeight="1" x14ac:dyDescent="0.2">
      <c r="A13" s="102" t="s">
        <v>9</v>
      </c>
      <c r="B13" s="103"/>
      <c r="C13" s="103"/>
      <c r="D13" s="103"/>
      <c r="E13" s="103"/>
      <c r="F13" s="103"/>
      <c r="G13" s="104"/>
    </row>
    <row r="14" spans="1:9" ht="18.75" customHeight="1" x14ac:dyDescent="0.2">
      <c r="A14" s="146" t="s">
        <v>10</v>
      </c>
      <c r="B14" s="107" t="s">
        <v>11</v>
      </c>
      <c r="C14" s="108"/>
      <c r="D14" s="108"/>
      <c r="E14" s="108"/>
      <c r="F14" s="108"/>
      <c r="G14" s="109"/>
    </row>
    <row r="15" spans="1:9" ht="19.5" customHeight="1" x14ac:dyDescent="0.2">
      <c r="A15" s="147"/>
      <c r="B15" s="2" t="s">
        <v>12</v>
      </c>
      <c r="C15" s="2" t="s">
        <v>13</v>
      </c>
      <c r="D15" s="25"/>
      <c r="E15" s="6" t="s">
        <v>14</v>
      </c>
      <c r="F15" s="153" t="s">
        <v>15</v>
      </c>
      <c r="G15" s="154"/>
    </row>
    <row r="16" spans="1:9" ht="18.75" customHeight="1" x14ac:dyDescent="0.2">
      <c r="A16" s="147"/>
      <c r="B16" s="26" t="s">
        <v>16</v>
      </c>
      <c r="C16" s="27" t="s">
        <v>17</v>
      </c>
      <c r="D16" s="28"/>
      <c r="E16" s="29">
        <v>1</v>
      </c>
      <c r="F16" s="170">
        <v>1515.8</v>
      </c>
      <c r="G16" s="171"/>
      <c r="I16" s="20"/>
    </row>
    <row r="17" spans="1:11" ht="17.25" customHeight="1" x14ac:dyDescent="0.2">
      <c r="A17" s="147"/>
      <c r="B17" s="26" t="s">
        <v>18</v>
      </c>
      <c r="C17" s="28" t="s">
        <v>93</v>
      </c>
      <c r="D17" s="28"/>
      <c r="E17" s="30"/>
      <c r="F17" s="116"/>
      <c r="G17" s="117"/>
    </row>
    <row r="18" spans="1:11" ht="18" customHeight="1" x14ac:dyDescent="0.2">
      <c r="A18" s="147"/>
      <c r="B18" s="26" t="s">
        <v>19</v>
      </c>
      <c r="C18" s="28" t="s">
        <v>102</v>
      </c>
      <c r="D18" s="28"/>
      <c r="E18" s="14"/>
      <c r="F18" s="116"/>
      <c r="G18" s="117"/>
    </row>
    <row r="19" spans="1:11" ht="17.25" customHeight="1" x14ac:dyDescent="0.2">
      <c r="A19" s="147"/>
      <c r="B19" s="26" t="s">
        <v>20</v>
      </c>
      <c r="C19" s="28" t="s">
        <v>103</v>
      </c>
      <c r="D19" s="28"/>
      <c r="E19" s="14"/>
      <c r="F19" s="116"/>
      <c r="G19" s="117"/>
    </row>
    <row r="20" spans="1:11" ht="20.85" customHeight="1" x14ac:dyDescent="0.2">
      <c r="A20" s="147"/>
      <c r="B20" s="31" t="s">
        <v>21</v>
      </c>
      <c r="C20" s="143" t="s">
        <v>22</v>
      </c>
      <c r="D20" s="144"/>
      <c r="E20" s="145"/>
      <c r="F20" s="118">
        <f>SUM(F16:G19)</f>
        <v>1515.8</v>
      </c>
      <c r="G20" s="119"/>
    </row>
    <row r="21" spans="1:11" ht="25.7" customHeight="1" x14ac:dyDescent="0.2">
      <c r="A21" s="147"/>
      <c r="B21" s="107" t="s">
        <v>23</v>
      </c>
      <c r="C21" s="108"/>
      <c r="D21" s="108"/>
      <c r="E21" s="108"/>
      <c r="F21" s="108"/>
      <c r="G21" s="109"/>
    </row>
    <row r="22" spans="1:11" ht="19.350000000000001" customHeight="1" x14ac:dyDescent="0.2">
      <c r="A22" s="147"/>
      <c r="B22" s="107" t="s">
        <v>24</v>
      </c>
      <c r="C22" s="108"/>
      <c r="D22" s="108"/>
      <c r="E22" s="108"/>
      <c r="F22" s="108"/>
      <c r="G22" s="109"/>
    </row>
    <row r="23" spans="1:11" ht="21.75" customHeight="1" x14ac:dyDescent="0.2">
      <c r="A23" s="147"/>
      <c r="B23" s="2" t="s">
        <v>12</v>
      </c>
      <c r="C23" s="110" t="s">
        <v>13</v>
      </c>
      <c r="D23" s="111"/>
      <c r="E23" s="6" t="s">
        <v>14</v>
      </c>
      <c r="F23" s="112" t="s">
        <v>15</v>
      </c>
      <c r="G23" s="113"/>
    </row>
    <row r="24" spans="1:11" ht="19.5" customHeight="1" x14ac:dyDescent="0.2">
      <c r="A24" s="147"/>
      <c r="B24" s="32">
        <v>1</v>
      </c>
      <c r="C24" s="114" t="s">
        <v>25</v>
      </c>
      <c r="D24" s="115"/>
      <c r="E24" s="9">
        <v>0.2</v>
      </c>
      <c r="F24" s="105">
        <f>F16*E24</f>
        <v>303.16000000000003</v>
      </c>
      <c r="G24" s="106"/>
    </row>
    <row r="25" spans="1:11" ht="18" customHeight="1" x14ac:dyDescent="0.2">
      <c r="A25" s="147"/>
      <c r="B25" s="32">
        <v>2</v>
      </c>
      <c r="C25" s="114" t="s">
        <v>26</v>
      </c>
      <c r="D25" s="115"/>
      <c r="E25" s="9">
        <v>1.4999999999999999E-2</v>
      </c>
      <c r="F25" s="105">
        <f>F20*E25</f>
        <v>22.736999999999998</v>
      </c>
      <c r="G25" s="106"/>
    </row>
    <row r="26" spans="1:11" ht="18" customHeight="1" x14ac:dyDescent="0.2">
      <c r="A26" s="147"/>
      <c r="B26" s="32">
        <v>3</v>
      </c>
      <c r="C26" s="114" t="s">
        <v>27</v>
      </c>
      <c r="D26" s="115"/>
      <c r="E26" s="9">
        <v>0.01</v>
      </c>
      <c r="F26" s="105">
        <f>F20*E26</f>
        <v>15.157999999999999</v>
      </c>
      <c r="G26" s="106"/>
    </row>
    <row r="27" spans="1:11" ht="18" customHeight="1" x14ac:dyDescent="0.2">
      <c r="A27" s="147"/>
      <c r="B27" s="32">
        <v>4</v>
      </c>
      <c r="C27" s="114" t="s">
        <v>28</v>
      </c>
      <c r="D27" s="115"/>
      <c r="E27" s="9">
        <v>2E-3</v>
      </c>
      <c r="F27" s="105">
        <f>F20*E27</f>
        <v>3.0316000000000001</v>
      </c>
      <c r="G27" s="106"/>
    </row>
    <row r="28" spans="1:11" ht="19.5" customHeight="1" x14ac:dyDescent="0.2">
      <c r="A28" s="147"/>
      <c r="B28" s="32">
        <v>5</v>
      </c>
      <c r="C28" s="114" t="s">
        <v>29</v>
      </c>
      <c r="D28" s="115"/>
      <c r="E28" s="9">
        <v>2.5000000000000001E-2</v>
      </c>
      <c r="F28" s="105">
        <f>F20*E28</f>
        <v>37.895000000000003</v>
      </c>
      <c r="G28" s="106"/>
    </row>
    <row r="29" spans="1:11" ht="18.75" customHeight="1" x14ac:dyDescent="0.2">
      <c r="A29" s="147"/>
      <c r="B29" s="32">
        <v>6</v>
      </c>
      <c r="C29" s="114" t="s">
        <v>30</v>
      </c>
      <c r="D29" s="115"/>
      <c r="E29" s="9">
        <v>0.08</v>
      </c>
      <c r="F29" s="105">
        <f>F20*E29</f>
        <v>121.264</v>
      </c>
      <c r="G29" s="106"/>
    </row>
    <row r="30" spans="1:11" ht="25.7" customHeight="1" x14ac:dyDescent="0.2">
      <c r="A30" s="147"/>
      <c r="B30" s="32">
        <v>7</v>
      </c>
      <c r="C30" s="114" t="s">
        <v>31</v>
      </c>
      <c r="D30" s="115"/>
      <c r="E30" s="9">
        <v>3.3000000000000002E-2</v>
      </c>
      <c r="F30" s="105">
        <f>F20*E30</f>
        <v>50.0214</v>
      </c>
      <c r="G30" s="106"/>
    </row>
    <row r="31" spans="1:11" ht="18.75" customHeight="1" x14ac:dyDescent="0.2">
      <c r="A31" s="147"/>
      <c r="B31" s="32">
        <v>8</v>
      </c>
      <c r="C31" s="114" t="s">
        <v>32</v>
      </c>
      <c r="D31" s="115"/>
      <c r="E31" s="9">
        <v>6.0000000000000001E-3</v>
      </c>
      <c r="F31" s="105">
        <f>F20*E31</f>
        <v>9.0947999999999993</v>
      </c>
      <c r="G31" s="106"/>
      <c r="K31" s="72"/>
    </row>
    <row r="32" spans="1:11" ht="18.75" customHeight="1" x14ac:dyDescent="0.2">
      <c r="A32" s="147"/>
      <c r="B32" s="13"/>
      <c r="C32" s="149" t="s">
        <v>33</v>
      </c>
      <c r="D32" s="150"/>
      <c r="E32" s="33">
        <v>0.371</v>
      </c>
      <c r="F32" s="151">
        <f>SUM(F24:G31)</f>
        <v>562.36180000000002</v>
      </c>
      <c r="G32" s="152"/>
    </row>
    <row r="33" spans="1:10" ht="24" customHeight="1" x14ac:dyDescent="0.2">
      <c r="A33" s="147"/>
      <c r="B33" s="107" t="s">
        <v>34</v>
      </c>
      <c r="C33" s="108"/>
      <c r="D33" s="108"/>
      <c r="E33" s="108"/>
      <c r="F33" s="108"/>
      <c r="G33" s="109"/>
    </row>
    <row r="34" spans="1:10" ht="21" customHeight="1" x14ac:dyDescent="0.2">
      <c r="A34" s="147"/>
      <c r="B34" s="3" t="s">
        <v>12</v>
      </c>
      <c r="C34" s="110" t="s">
        <v>13</v>
      </c>
      <c r="D34" s="111"/>
      <c r="E34" s="7" t="s">
        <v>14</v>
      </c>
      <c r="F34" s="153" t="s">
        <v>15</v>
      </c>
      <c r="G34" s="154"/>
    </row>
    <row r="35" spans="1:10" ht="18" customHeight="1" x14ac:dyDescent="0.2">
      <c r="A35" s="147"/>
      <c r="B35" s="32">
        <v>9</v>
      </c>
      <c r="C35" s="114" t="s">
        <v>35</v>
      </c>
      <c r="D35" s="115"/>
      <c r="E35" s="9">
        <v>8.3299999999999999E-2</v>
      </c>
      <c r="F35" s="116">
        <f>F20*E35</f>
        <v>126.26613999999999</v>
      </c>
      <c r="G35" s="117"/>
    </row>
    <row r="36" spans="1:10" ht="18" customHeight="1" x14ac:dyDescent="0.2">
      <c r="A36" s="147"/>
      <c r="B36" s="32">
        <v>10</v>
      </c>
      <c r="C36" s="114" t="s">
        <v>36</v>
      </c>
      <c r="D36" s="115"/>
      <c r="E36" s="9">
        <v>1.3899999999999999E-2</v>
      </c>
      <c r="F36" s="116">
        <f>F20*E36</f>
        <v>21.069619999999997</v>
      </c>
      <c r="G36" s="117"/>
      <c r="I36" s="73"/>
    </row>
    <row r="37" spans="1:10" ht="16.5" customHeight="1" x14ac:dyDescent="0.2">
      <c r="A37" s="147"/>
      <c r="B37" s="32">
        <v>11</v>
      </c>
      <c r="C37" s="114" t="s">
        <v>37</v>
      </c>
      <c r="D37" s="115"/>
      <c r="E37" s="9">
        <v>2.9999999999999997E-4</v>
      </c>
      <c r="F37" s="116">
        <f>F20*E37</f>
        <v>0.45473999999999992</v>
      </c>
      <c r="G37" s="117"/>
    </row>
    <row r="38" spans="1:10" ht="15.75" customHeight="1" x14ac:dyDescent="0.2">
      <c r="A38" s="147"/>
      <c r="B38" s="32">
        <v>12</v>
      </c>
      <c r="C38" s="114" t="s">
        <v>38</v>
      </c>
      <c r="D38" s="115"/>
      <c r="E38" s="9">
        <v>2.0000000000000001E-4</v>
      </c>
      <c r="F38" s="116">
        <f>F20*E38</f>
        <v>0.30315999999999999</v>
      </c>
      <c r="G38" s="117"/>
    </row>
    <row r="39" spans="1:10" ht="18" customHeight="1" x14ac:dyDescent="0.2">
      <c r="A39" s="147"/>
      <c r="B39" s="32">
        <v>13</v>
      </c>
      <c r="C39" s="114" t="s">
        <v>39</v>
      </c>
      <c r="D39" s="115"/>
      <c r="E39" s="9">
        <v>2.8E-3</v>
      </c>
      <c r="F39" s="116">
        <f>F20*E39</f>
        <v>4.2442399999999996</v>
      </c>
      <c r="G39" s="117"/>
    </row>
    <row r="40" spans="1:10" ht="17.25" customHeight="1" x14ac:dyDescent="0.2">
      <c r="A40" s="147"/>
      <c r="B40" s="32">
        <v>14</v>
      </c>
      <c r="C40" s="114" t="s">
        <v>40</v>
      </c>
      <c r="D40" s="115"/>
      <c r="E40" s="9">
        <v>4.0000000000000002E-4</v>
      </c>
      <c r="F40" s="116">
        <f>F20*E40</f>
        <v>0.60631999999999997</v>
      </c>
      <c r="G40" s="117"/>
    </row>
    <row r="41" spans="1:10" ht="16.5" customHeight="1" x14ac:dyDescent="0.2">
      <c r="A41" s="147"/>
      <c r="B41" s="32">
        <v>15</v>
      </c>
      <c r="C41" s="114" t="s">
        <v>41</v>
      </c>
      <c r="D41" s="115"/>
      <c r="E41" s="9">
        <v>1.9400000000000001E-2</v>
      </c>
      <c r="F41" s="116">
        <f>F20*E41</f>
        <v>29.40652</v>
      </c>
      <c r="G41" s="117"/>
      <c r="J41" s="73"/>
    </row>
    <row r="42" spans="1:10" ht="17.25" customHeight="1" x14ac:dyDescent="0.2">
      <c r="A42" s="147"/>
      <c r="B42" s="32">
        <v>16</v>
      </c>
      <c r="C42" s="114" t="s">
        <v>42</v>
      </c>
      <c r="D42" s="115"/>
      <c r="E42" s="9">
        <v>2.7799999999999998E-2</v>
      </c>
      <c r="F42" s="116">
        <f>F20*E42</f>
        <v>42.139239999999994</v>
      </c>
      <c r="G42" s="117"/>
    </row>
    <row r="43" spans="1:10" ht="16.5" customHeight="1" x14ac:dyDescent="0.2">
      <c r="A43" s="147"/>
      <c r="B43" s="32">
        <v>17</v>
      </c>
      <c r="C43" s="114" t="s">
        <v>91</v>
      </c>
      <c r="D43" s="115"/>
      <c r="E43" s="9">
        <v>8.3299999999999999E-2</v>
      </c>
      <c r="F43" s="116">
        <f>F20*E43</f>
        <v>126.26613999999999</v>
      </c>
      <c r="G43" s="117"/>
      <c r="J43" s="73"/>
    </row>
    <row r="44" spans="1:10" ht="17.25" customHeight="1" x14ac:dyDescent="0.2">
      <c r="A44" s="147"/>
      <c r="B44" s="13"/>
      <c r="C44" s="149" t="s">
        <v>43</v>
      </c>
      <c r="D44" s="150"/>
      <c r="E44" s="33">
        <v>0.23139999999999999</v>
      </c>
      <c r="F44" s="118">
        <f>SUM(F35:G43)</f>
        <v>350.75611999999995</v>
      </c>
      <c r="G44" s="119"/>
    </row>
    <row r="45" spans="1:10" ht="30" customHeight="1" x14ac:dyDescent="0.2">
      <c r="A45" s="147"/>
      <c r="B45" s="107" t="s">
        <v>44</v>
      </c>
      <c r="C45" s="108"/>
      <c r="D45" s="108"/>
      <c r="E45" s="108"/>
      <c r="F45" s="108"/>
      <c r="G45" s="209"/>
      <c r="J45" s="73"/>
    </row>
    <row r="46" spans="1:10" ht="30" customHeight="1" x14ac:dyDescent="0.2">
      <c r="A46" s="147"/>
      <c r="B46" s="2" t="s">
        <v>12</v>
      </c>
      <c r="C46" s="110" t="s">
        <v>13</v>
      </c>
      <c r="D46" s="111"/>
      <c r="E46" s="6" t="s">
        <v>14</v>
      </c>
      <c r="F46" s="153" t="s">
        <v>15</v>
      </c>
      <c r="G46" s="154"/>
      <c r="J46" s="73"/>
    </row>
    <row r="47" spans="1:10" ht="18" customHeight="1" x14ac:dyDescent="0.2">
      <c r="A47" s="147"/>
      <c r="B47" s="32">
        <v>18</v>
      </c>
      <c r="C47" s="114" t="s">
        <v>45</v>
      </c>
      <c r="D47" s="115"/>
      <c r="E47" s="9">
        <v>4.1999999999999997E-3</v>
      </c>
      <c r="F47" s="116">
        <f>F20*E47</f>
        <v>6.3663599999999994</v>
      </c>
      <c r="G47" s="117"/>
    </row>
    <row r="48" spans="1:10" ht="17.25" customHeight="1" x14ac:dyDescent="0.2">
      <c r="A48" s="147"/>
      <c r="B48" s="32">
        <v>19</v>
      </c>
      <c r="C48" s="114" t="s">
        <v>46</v>
      </c>
      <c r="D48" s="115"/>
      <c r="E48" s="9">
        <v>2.9999999999999997E-4</v>
      </c>
      <c r="F48" s="116">
        <f>F20*E48</f>
        <v>0.45473999999999992</v>
      </c>
      <c r="G48" s="117"/>
      <c r="I48" s="74"/>
    </row>
    <row r="49" spans="1:17" ht="16.5" customHeight="1" x14ac:dyDescent="0.2">
      <c r="A49" s="147"/>
      <c r="B49" s="32">
        <v>20</v>
      </c>
      <c r="C49" s="114" t="s">
        <v>47</v>
      </c>
      <c r="D49" s="115"/>
      <c r="E49" s="9">
        <v>0</v>
      </c>
      <c r="F49" s="116">
        <f>+F20*E49</f>
        <v>0</v>
      </c>
      <c r="G49" s="117"/>
      <c r="I49" s="12" t="s">
        <v>112</v>
      </c>
      <c r="J49" s="73">
        <f>40%*8%</f>
        <v>3.2000000000000001E-2</v>
      </c>
    </row>
    <row r="50" spans="1:17" ht="15.75" customHeight="1" x14ac:dyDescent="0.2">
      <c r="A50" s="147"/>
      <c r="B50" s="32">
        <v>21</v>
      </c>
      <c r="C50" s="114" t="s">
        <v>48</v>
      </c>
      <c r="D50" s="115"/>
      <c r="E50" s="84">
        <v>1.6000000000000001E-3</v>
      </c>
      <c r="F50" s="170">
        <f>F20*E50</f>
        <v>2.4252799999999999</v>
      </c>
      <c r="G50" s="171"/>
      <c r="I50" s="12" t="s">
        <v>113</v>
      </c>
      <c r="J50" s="73">
        <f>3.2%*5%</f>
        <v>1.6000000000000001E-3</v>
      </c>
    </row>
    <row r="51" spans="1:17" ht="16.5" customHeight="1" x14ac:dyDescent="0.2">
      <c r="A51" s="147"/>
      <c r="B51" s="32">
        <v>22</v>
      </c>
      <c r="C51" s="114" t="s">
        <v>49</v>
      </c>
      <c r="D51" s="115"/>
      <c r="E51" s="9">
        <v>8.0000000000000004E-4</v>
      </c>
      <c r="F51" s="116">
        <f>F20*E51</f>
        <v>1.2126399999999999</v>
      </c>
      <c r="G51" s="117"/>
    </row>
    <row r="52" spans="1:17" ht="17.25" customHeight="1" x14ac:dyDescent="0.2">
      <c r="A52" s="147"/>
      <c r="B52" s="13"/>
      <c r="C52" s="149" t="s">
        <v>50</v>
      </c>
      <c r="D52" s="150"/>
      <c r="E52" s="33">
        <f>SUM(E47:E51)</f>
        <v>6.8999999999999999E-3</v>
      </c>
      <c r="F52" s="118">
        <f>SUM(F47:G51)</f>
        <v>10.459019999999999</v>
      </c>
      <c r="G52" s="119"/>
    </row>
    <row r="53" spans="1:17" ht="27.75" customHeight="1" x14ac:dyDescent="0.2">
      <c r="A53" s="147"/>
      <c r="B53" s="107" t="s">
        <v>51</v>
      </c>
      <c r="C53" s="108"/>
      <c r="D53" s="108"/>
      <c r="E53" s="108"/>
      <c r="F53" s="108"/>
      <c r="G53" s="209"/>
    </row>
    <row r="54" spans="1:17" ht="30" customHeight="1" x14ac:dyDescent="0.2">
      <c r="A54" s="147"/>
      <c r="B54" s="2" t="s">
        <v>12</v>
      </c>
      <c r="C54" s="110" t="s">
        <v>13</v>
      </c>
      <c r="D54" s="111"/>
      <c r="E54" s="6" t="s">
        <v>14</v>
      </c>
      <c r="F54" s="153" t="s">
        <v>15</v>
      </c>
      <c r="G54" s="154"/>
    </row>
    <row r="55" spans="1:17" ht="18.75" customHeight="1" x14ac:dyDescent="0.2">
      <c r="A55" s="147"/>
      <c r="B55" s="32">
        <v>23</v>
      </c>
      <c r="C55" s="114" t="s">
        <v>52</v>
      </c>
      <c r="D55" s="115"/>
      <c r="E55" s="9">
        <f>E32*E44</f>
        <v>8.5849399999999992E-2</v>
      </c>
      <c r="F55" s="116">
        <f>F20*E55</f>
        <v>130.13052051999998</v>
      </c>
      <c r="G55" s="117"/>
    </row>
    <row r="56" spans="1:17" ht="17.25" customHeight="1" thickBot="1" x14ac:dyDescent="0.25">
      <c r="A56" s="147"/>
      <c r="B56" s="32">
        <v>24</v>
      </c>
      <c r="C56" s="202"/>
      <c r="D56" s="204"/>
      <c r="E56" s="14"/>
      <c r="F56" s="116"/>
      <c r="G56" s="117"/>
    </row>
    <row r="57" spans="1:17" ht="17.25" customHeight="1" thickTop="1" x14ac:dyDescent="0.2">
      <c r="A57" s="147"/>
      <c r="B57" s="18"/>
      <c r="C57" s="207" t="s">
        <v>53</v>
      </c>
      <c r="D57" s="208"/>
      <c r="E57" s="33">
        <v>8.5800000000000001E-2</v>
      </c>
      <c r="F57" s="118">
        <f>SUM(F55:G56)</f>
        <v>130.13052051999998</v>
      </c>
      <c r="G57" s="119"/>
      <c r="I57" s="64" t="s">
        <v>107</v>
      </c>
      <c r="J57" s="65">
        <v>2</v>
      </c>
    </row>
    <row r="58" spans="1:17" ht="32.25" customHeight="1" x14ac:dyDescent="0.2">
      <c r="A58" s="147"/>
      <c r="B58" s="120" t="s">
        <v>89</v>
      </c>
      <c r="C58" s="121"/>
      <c r="D58" s="122"/>
      <c r="E58" s="19">
        <f>E32+E44+E52+E57</f>
        <v>0.69510000000000005</v>
      </c>
      <c r="F58" s="118">
        <f>SUM(F32,F44,F52,F57)</f>
        <v>1053.7074605199998</v>
      </c>
      <c r="G58" s="119"/>
      <c r="I58" s="66" t="s">
        <v>108</v>
      </c>
      <c r="J58" s="67">
        <v>4.5999999999999996</v>
      </c>
      <c r="L58" s="85" t="s">
        <v>124</v>
      </c>
      <c r="M58" s="85" t="s">
        <v>13</v>
      </c>
      <c r="N58" s="85" t="s">
        <v>125</v>
      </c>
      <c r="O58" s="85" t="s">
        <v>126</v>
      </c>
      <c r="P58" s="85" t="s">
        <v>127</v>
      </c>
      <c r="Q58" s="85" t="s">
        <v>128</v>
      </c>
    </row>
    <row r="59" spans="1:17" ht="23.25" customHeight="1" x14ac:dyDescent="0.2">
      <c r="A59" s="148"/>
      <c r="B59" s="169" t="s">
        <v>54</v>
      </c>
      <c r="C59" s="169"/>
      <c r="D59" s="169"/>
      <c r="E59" s="169"/>
      <c r="F59" s="123">
        <f>SUM(F20,F58)</f>
        <v>2569.5074605199998</v>
      </c>
      <c r="G59" s="119"/>
      <c r="I59" s="66" t="s">
        <v>109</v>
      </c>
      <c r="J59" s="68">
        <v>0.06</v>
      </c>
      <c r="L59" s="86" t="s">
        <v>129</v>
      </c>
      <c r="M59" s="101" t="s">
        <v>130</v>
      </c>
      <c r="N59" s="101"/>
      <c r="O59" s="101"/>
      <c r="P59" s="101"/>
      <c r="Q59" s="101"/>
    </row>
    <row r="60" spans="1:17" ht="15" customHeight="1" x14ac:dyDescent="0.2">
      <c r="A60" s="185" t="s">
        <v>55</v>
      </c>
      <c r="B60" s="173" t="s">
        <v>56</v>
      </c>
      <c r="C60" s="174"/>
      <c r="D60" s="174"/>
      <c r="E60" s="174"/>
      <c r="F60" s="174"/>
      <c r="G60" s="175"/>
      <c r="I60" s="66" t="s">
        <v>110</v>
      </c>
      <c r="J60" s="69">
        <v>20</v>
      </c>
      <c r="L60" s="87">
        <v>1</v>
      </c>
      <c r="M60" s="88" t="s">
        <v>131</v>
      </c>
      <c r="N60" s="87" t="s">
        <v>132</v>
      </c>
      <c r="O60" s="89">
        <v>101.06</v>
      </c>
      <c r="P60" s="87">
        <v>4</v>
      </c>
      <c r="Q60" s="90">
        <f>P60*O60</f>
        <v>404.24</v>
      </c>
    </row>
    <row r="61" spans="1:17" ht="22.5" customHeight="1" thickBot="1" x14ac:dyDescent="0.25">
      <c r="A61" s="186"/>
      <c r="B61" s="2" t="s">
        <v>12</v>
      </c>
      <c r="C61" s="110" t="s">
        <v>13</v>
      </c>
      <c r="D61" s="111"/>
      <c r="E61" s="6" t="s">
        <v>14</v>
      </c>
      <c r="F61" s="153" t="s">
        <v>15</v>
      </c>
      <c r="G61" s="154"/>
      <c r="I61" s="70" t="s">
        <v>111</v>
      </c>
      <c r="J61" s="71">
        <f>ROUND((J57*J58*J60)-(J59*F16),2)</f>
        <v>93.05</v>
      </c>
      <c r="L61" s="87">
        <v>2</v>
      </c>
      <c r="M61" s="88" t="s">
        <v>133</v>
      </c>
      <c r="N61" s="87" t="s">
        <v>134</v>
      </c>
      <c r="O61" s="89">
        <v>40</v>
      </c>
      <c r="P61" s="87">
        <v>4</v>
      </c>
      <c r="Q61" s="90">
        <f t="shared" ref="Q61:Q65" si="0">P61*O61</f>
        <v>160</v>
      </c>
    </row>
    <row r="62" spans="1:17" ht="21" customHeight="1" thickTop="1" x14ac:dyDescent="0.2">
      <c r="A62" s="186"/>
      <c r="B62" s="34">
        <v>1</v>
      </c>
      <c r="C62" s="107" t="s">
        <v>57</v>
      </c>
      <c r="D62" s="109"/>
      <c r="E62" s="14"/>
      <c r="F62" s="116"/>
      <c r="G62" s="117"/>
      <c r="L62" s="87">
        <v>3</v>
      </c>
      <c r="M62" s="88" t="s">
        <v>135</v>
      </c>
      <c r="N62" s="87" t="s">
        <v>134</v>
      </c>
      <c r="O62" s="89">
        <v>78.89</v>
      </c>
      <c r="P62" s="87">
        <v>2</v>
      </c>
      <c r="Q62" s="90">
        <f t="shared" si="0"/>
        <v>157.78</v>
      </c>
    </row>
    <row r="63" spans="1:17" ht="19.5" customHeight="1" x14ac:dyDescent="0.2">
      <c r="A63" s="186"/>
      <c r="B63" s="26" t="s">
        <v>58</v>
      </c>
      <c r="C63" s="114" t="s">
        <v>59</v>
      </c>
      <c r="D63" s="115"/>
      <c r="E63" s="14"/>
      <c r="F63" s="170">
        <v>72.95</v>
      </c>
      <c r="G63" s="171"/>
      <c r="H63" s="79"/>
      <c r="L63" s="87">
        <v>4</v>
      </c>
      <c r="M63" s="88" t="s">
        <v>136</v>
      </c>
      <c r="N63" s="87" t="s">
        <v>134</v>
      </c>
      <c r="O63" s="89">
        <v>3.14</v>
      </c>
      <c r="P63" s="87">
        <v>4</v>
      </c>
      <c r="Q63" s="90">
        <f t="shared" si="0"/>
        <v>12.56</v>
      </c>
    </row>
    <row r="64" spans="1:17" ht="17.25" customHeight="1" x14ac:dyDescent="0.2">
      <c r="A64" s="186"/>
      <c r="B64" s="26"/>
      <c r="C64" s="114"/>
      <c r="D64" s="115"/>
      <c r="E64" s="14"/>
      <c r="F64" s="116"/>
      <c r="G64" s="117"/>
      <c r="L64" s="87">
        <v>5</v>
      </c>
      <c r="M64" s="88" t="s">
        <v>137</v>
      </c>
      <c r="N64" s="87" t="s">
        <v>132</v>
      </c>
      <c r="O64" s="89">
        <v>65.900000000000006</v>
      </c>
      <c r="P64" s="87">
        <v>2</v>
      </c>
      <c r="Q64" s="90">
        <f t="shared" si="0"/>
        <v>131.80000000000001</v>
      </c>
    </row>
    <row r="65" spans="1:17" ht="15" customHeight="1" x14ac:dyDescent="0.2">
      <c r="A65" s="186"/>
      <c r="B65" s="143" t="s">
        <v>60</v>
      </c>
      <c r="C65" s="144"/>
      <c r="D65" s="144"/>
      <c r="E65" s="145"/>
      <c r="F65" s="118">
        <f>SUM(F62:G64)</f>
        <v>72.95</v>
      </c>
      <c r="G65" s="119"/>
      <c r="L65" s="87">
        <v>8</v>
      </c>
      <c r="M65" s="88" t="s">
        <v>138</v>
      </c>
      <c r="N65" s="87" t="s">
        <v>132</v>
      </c>
      <c r="O65" s="89">
        <v>8.9600000000000009</v>
      </c>
      <c r="P65" s="87">
        <v>1</v>
      </c>
      <c r="Q65" s="90">
        <f t="shared" si="0"/>
        <v>8.9600000000000009</v>
      </c>
    </row>
    <row r="66" spans="1:17" ht="23.25" customHeight="1" x14ac:dyDescent="0.2">
      <c r="A66" s="186"/>
      <c r="B66" s="1">
        <v>2</v>
      </c>
      <c r="C66" s="176" t="s">
        <v>61</v>
      </c>
      <c r="D66" s="177"/>
      <c r="E66" s="178"/>
      <c r="F66" s="153" t="s">
        <v>62</v>
      </c>
      <c r="G66" s="154"/>
      <c r="I66" s="80"/>
      <c r="L66" s="87"/>
      <c r="M66" s="88"/>
      <c r="N66" s="87"/>
      <c r="O66" s="87"/>
      <c r="P66" s="87"/>
      <c r="Q66" s="90"/>
    </row>
    <row r="67" spans="1:17" ht="18" customHeight="1" x14ac:dyDescent="0.2">
      <c r="A67" s="186"/>
      <c r="B67" s="26" t="s">
        <v>63</v>
      </c>
      <c r="C67" s="114" t="s">
        <v>64</v>
      </c>
      <c r="D67" s="156"/>
      <c r="E67" s="115"/>
      <c r="F67" s="170">
        <f>J61</f>
        <v>93.05</v>
      </c>
      <c r="G67" s="171"/>
      <c r="I67" s="80"/>
      <c r="L67" s="91"/>
      <c r="M67" s="92" t="s">
        <v>139</v>
      </c>
      <c r="N67" s="91"/>
      <c r="O67" s="91"/>
      <c r="P67" s="91"/>
      <c r="Q67" s="90">
        <f>SUM(Q60:Q66)</f>
        <v>875.33999999999992</v>
      </c>
    </row>
    <row r="68" spans="1:17" ht="17.25" customHeight="1" x14ac:dyDescent="0.2">
      <c r="A68" s="186"/>
      <c r="B68" s="26" t="s">
        <v>65</v>
      </c>
      <c r="C68" s="114" t="s">
        <v>66</v>
      </c>
      <c r="D68" s="156"/>
      <c r="E68" s="115"/>
      <c r="F68" s="170">
        <v>455</v>
      </c>
      <c r="G68" s="171"/>
      <c r="I68" s="81" t="s">
        <v>117</v>
      </c>
      <c r="J68" s="12" t="s">
        <v>118</v>
      </c>
      <c r="K68" s="79"/>
      <c r="L68" s="91"/>
      <c r="M68" s="92" t="s">
        <v>140</v>
      </c>
      <c r="N68" s="91"/>
      <c r="O68" s="91"/>
      <c r="P68" s="91"/>
      <c r="Q68" s="90">
        <f>ROUND(Q67/12,2)</f>
        <v>72.95</v>
      </c>
    </row>
    <row r="69" spans="1:17" ht="17.25" customHeight="1" x14ac:dyDescent="0.2">
      <c r="A69" s="186"/>
      <c r="B69" s="26" t="s">
        <v>67</v>
      </c>
      <c r="C69" s="114" t="s">
        <v>116</v>
      </c>
      <c r="D69" s="156"/>
      <c r="E69" s="115"/>
      <c r="F69" s="170">
        <v>160.27000000000001</v>
      </c>
      <c r="G69" s="171"/>
      <c r="I69" s="81" t="s">
        <v>119</v>
      </c>
      <c r="K69" s="79"/>
    </row>
    <row r="70" spans="1:17" ht="16.5" customHeight="1" thickBot="1" x14ac:dyDescent="0.25">
      <c r="A70" s="186"/>
      <c r="B70" s="26" t="s">
        <v>68</v>
      </c>
      <c r="C70" s="114" t="s">
        <v>120</v>
      </c>
      <c r="D70" s="156"/>
      <c r="E70" s="115"/>
      <c r="F70" s="116">
        <v>12.53</v>
      </c>
      <c r="G70" s="117"/>
    </row>
    <row r="71" spans="1:17" ht="18" customHeight="1" thickTop="1" x14ac:dyDescent="0.2">
      <c r="A71" s="186"/>
      <c r="B71" s="26" t="s">
        <v>69</v>
      </c>
      <c r="C71" s="202" t="s">
        <v>94</v>
      </c>
      <c r="D71" s="203"/>
      <c r="E71" s="204"/>
      <c r="F71" s="116">
        <f>J75</f>
        <v>120</v>
      </c>
      <c r="G71" s="117"/>
      <c r="I71" s="64" t="s">
        <v>148</v>
      </c>
      <c r="J71" s="75">
        <v>6</v>
      </c>
    </row>
    <row r="72" spans="1:17" ht="17.25" customHeight="1" x14ac:dyDescent="0.2">
      <c r="A72" s="186"/>
      <c r="B72" s="35" t="s">
        <v>70</v>
      </c>
      <c r="C72" s="210" t="s">
        <v>95</v>
      </c>
      <c r="D72" s="211"/>
      <c r="E72" s="212"/>
      <c r="F72" s="170">
        <v>104.82</v>
      </c>
      <c r="G72" s="171"/>
      <c r="I72" s="66" t="s">
        <v>149</v>
      </c>
      <c r="J72" s="69">
        <v>20</v>
      </c>
    </row>
    <row r="73" spans="1:17" ht="30" customHeight="1" x14ac:dyDescent="0.2">
      <c r="A73" s="187"/>
      <c r="B73" s="169" t="s">
        <v>71</v>
      </c>
      <c r="C73" s="169"/>
      <c r="D73" s="169"/>
      <c r="E73" s="169"/>
      <c r="F73" s="179">
        <f>SUM(F67:G72)</f>
        <v>945.66999999999985</v>
      </c>
      <c r="G73" s="104"/>
      <c r="I73" s="76" t="s">
        <v>114</v>
      </c>
      <c r="J73" s="77">
        <f>J71*J72</f>
        <v>120</v>
      </c>
    </row>
    <row r="74" spans="1:17" ht="19.5" customHeight="1" x14ac:dyDescent="0.2">
      <c r="A74" s="21"/>
      <c r="B74" s="182" t="s">
        <v>0</v>
      </c>
      <c r="C74" s="183"/>
      <c r="D74" s="183"/>
      <c r="E74" s="184"/>
      <c r="F74" s="118">
        <f>SUM(F65,F73)</f>
        <v>1018.6199999999999</v>
      </c>
      <c r="G74" s="172"/>
      <c r="I74" s="66" t="s">
        <v>115</v>
      </c>
      <c r="J74" s="78"/>
    </row>
    <row r="75" spans="1:17" ht="18.75" customHeight="1" thickBot="1" x14ac:dyDescent="0.25">
      <c r="A75" s="180"/>
      <c r="B75" s="143" t="s">
        <v>72</v>
      </c>
      <c r="C75" s="144"/>
      <c r="D75" s="144"/>
      <c r="E75" s="145"/>
      <c r="F75" s="118">
        <f>SUM(F59,F74)</f>
        <v>3588.1274605199997</v>
      </c>
      <c r="G75" s="172"/>
      <c r="I75" s="70" t="s">
        <v>111</v>
      </c>
      <c r="J75" s="71">
        <f>J73-J74</f>
        <v>120</v>
      </c>
    </row>
    <row r="76" spans="1:17" ht="24" customHeight="1" thickTop="1" x14ac:dyDescent="0.2">
      <c r="A76" s="181"/>
      <c r="B76" s="107" t="s">
        <v>73</v>
      </c>
      <c r="C76" s="108"/>
      <c r="D76" s="108"/>
      <c r="E76" s="109"/>
      <c r="F76" s="202"/>
      <c r="G76" s="204"/>
    </row>
    <row r="77" spans="1:17" ht="15.75" customHeight="1" x14ac:dyDescent="0.2">
      <c r="A77" s="185" t="s">
        <v>74</v>
      </c>
      <c r="B77" s="107" t="s">
        <v>75</v>
      </c>
      <c r="C77" s="109"/>
      <c r="D77" s="238" t="s">
        <v>76</v>
      </c>
      <c r="E77" s="239"/>
      <c r="F77" s="153" t="s">
        <v>62</v>
      </c>
      <c r="G77" s="154"/>
    </row>
    <row r="78" spans="1:17" ht="28.5" x14ac:dyDescent="0.2">
      <c r="A78" s="186"/>
      <c r="B78" s="32">
        <v>1</v>
      </c>
      <c r="C78" s="27" t="s">
        <v>77</v>
      </c>
      <c r="D78" s="240">
        <v>0.1</v>
      </c>
      <c r="E78" s="241"/>
      <c r="F78" s="116">
        <f>F20*D78</f>
        <v>151.58000000000001</v>
      </c>
      <c r="G78" s="117"/>
      <c r="J78" s="82"/>
    </row>
    <row r="79" spans="1:17" ht="19.5" customHeight="1" x14ac:dyDescent="0.2">
      <c r="A79" s="186"/>
      <c r="B79" s="32">
        <v>2</v>
      </c>
      <c r="C79" s="27" t="s">
        <v>78</v>
      </c>
      <c r="D79" s="240">
        <v>0.15</v>
      </c>
      <c r="E79" s="241"/>
      <c r="F79" s="116">
        <f>F20*D79</f>
        <v>227.36999999999998</v>
      </c>
      <c r="G79" s="117"/>
      <c r="I79" s="15"/>
      <c r="J79" s="74"/>
    </row>
    <row r="80" spans="1:17" ht="18" customHeight="1" x14ac:dyDescent="0.2">
      <c r="A80" s="186"/>
      <c r="B80" s="107" t="s">
        <v>79</v>
      </c>
      <c r="C80" s="109"/>
      <c r="D80" s="229">
        <f>SUM(D78:E79)</f>
        <v>0.25</v>
      </c>
      <c r="E80" s="230"/>
      <c r="F80" s="116">
        <f>SUM(F78,F79)</f>
        <v>378.95</v>
      </c>
      <c r="G80" s="117"/>
      <c r="J80" s="80"/>
    </row>
    <row r="81" spans="1:12" ht="16.5" customHeight="1" x14ac:dyDescent="0.2">
      <c r="A81" s="186"/>
      <c r="B81" s="202"/>
      <c r="C81" s="203"/>
      <c r="D81" s="203"/>
      <c r="E81" s="203"/>
      <c r="F81" s="203"/>
      <c r="G81" s="231"/>
      <c r="J81" s="80"/>
      <c r="L81" s="81"/>
    </row>
    <row r="82" spans="1:12" x14ac:dyDescent="0.2">
      <c r="A82" s="186"/>
      <c r="B82" s="202"/>
      <c r="C82" s="203"/>
      <c r="D82" s="203"/>
      <c r="E82" s="203"/>
      <c r="F82" s="203"/>
      <c r="G82" s="204"/>
    </row>
    <row r="83" spans="1:12" ht="18" customHeight="1" x14ac:dyDescent="0.2">
      <c r="A83" s="186"/>
      <c r="B83" s="32">
        <v>1</v>
      </c>
      <c r="C83" s="27" t="s">
        <v>80</v>
      </c>
      <c r="D83" s="232">
        <v>0.05</v>
      </c>
      <c r="E83" s="233"/>
      <c r="F83" s="116">
        <f>F20*D83</f>
        <v>75.790000000000006</v>
      </c>
      <c r="G83" s="117"/>
    </row>
    <row r="84" spans="1:12" ht="17.25" customHeight="1" x14ac:dyDescent="0.2">
      <c r="A84" s="186"/>
      <c r="B84" s="32">
        <v>2</v>
      </c>
      <c r="C84" s="27" t="s">
        <v>81</v>
      </c>
      <c r="D84" s="205">
        <v>1.6500000000000001E-2</v>
      </c>
      <c r="E84" s="206"/>
      <c r="F84" s="116">
        <f>F20*D84</f>
        <v>25.0107</v>
      </c>
      <c r="G84" s="117"/>
    </row>
    <row r="85" spans="1:12" ht="18" customHeight="1" x14ac:dyDescent="0.2">
      <c r="A85" s="186"/>
      <c r="B85" s="99">
        <v>3</v>
      </c>
      <c r="C85" s="100" t="s">
        <v>82</v>
      </c>
      <c r="D85" s="205">
        <v>7.5999999999999998E-2</v>
      </c>
      <c r="E85" s="206"/>
      <c r="F85" s="116">
        <f>F20*D85</f>
        <v>115.20079999999999</v>
      </c>
      <c r="G85" s="117"/>
    </row>
    <row r="86" spans="1:12" ht="18" customHeight="1" x14ac:dyDescent="0.2">
      <c r="A86" s="147"/>
      <c r="B86" s="191"/>
      <c r="C86" s="191"/>
      <c r="D86" s="192">
        <f>D83+D84+D85</f>
        <v>0.14250000000000002</v>
      </c>
      <c r="E86" s="193"/>
      <c r="F86" s="116">
        <f>SUM(F83:G85)</f>
        <v>216.00149999999999</v>
      </c>
      <c r="G86" s="117"/>
    </row>
    <row r="87" spans="1:12" x14ac:dyDescent="0.2">
      <c r="A87" s="186"/>
      <c r="B87" s="194"/>
      <c r="C87" s="195"/>
      <c r="D87" s="195"/>
      <c r="E87" s="195"/>
      <c r="F87" s="195"/>
      <c r="G87" s="196"/>
    </row>
    <row r="88" spans="1:12" ht="18.75" customHeight="1" x14ac:dyDescent="0.2">
      <c r="A88" s="218"/>
      <c r="B88" s="197" t="s">
        <v>83</v>
      </c>
      <c r="C88" s="198"/>
      <c r="D88" s="198"/>
      <c r="E88" s="199"/>
      <c r="F88" s="200">
        <f>SUM(F78:G80,F83:G86)</f>
        <v>1189.903</v>
      </c>
      <c r="G88" s="201"/>
    </row>
    <row r="89" spans="1:12" ht="15.75" thickBot="1" x14ac:dyDescent="0.25">
      <c r="A89" s="4"/>
      <c r="B89" s="36"/>
      <c r="C89" s="36"/>
      <c r="D89" s="36"/>
      <c r="E89" s="37"/>
      <c r="F89" s="38"/>
      <c r="G89" s="39"/>
    </row>
    <row r="90" spans="1:12" ht="15" customHeight="1" thickBot="1" x14ac:dyDescent="0.25">
      <c r="A90" s="188" t="s">
        <v>84</v>
      </c>
      <c r="B90" s="189"/>
      <c r="C90" s="189"/>
      <c r="D90" s="189"/>
      <c r="E90" s="189"/>
      <c r="F90" s="189"/>
      <c r="G90" s="190"/>
    </row>
    <row r="91" spans="1:12" ht="18" customHeight="1" x14ac:dyDescent="0.2">
      <c r="A91" s="40">
        <v>1</v>
      </c>
      <c r="B91" s="225" t="s">
        <v>85</v>
      </c>
      <c r="C91" s="226"/>
      <c r="D91" s="226"/>
      <c r="E91" s="227"/>
      <c r="F91" s="219">
        <f>F59</f>
        <v>2569.5074605199998</v>
      </c>
      <c r="G91" s="220"/>
    </row>
    <row r="92" spans="1:12" ht="18" customHeight="1" x14ac:dyDescent="0.2">
      <c r="A92" s="32">
        <v>2</v>
      </c>
      <c r="B92" s="114" t="s">
        <v>86</v>
      </c>
      <c r="C92" s="156"/>
      <c r="D92" s="156"/>
      <c r="E92" s="228"/>
      <c r="F92" s="221">
        <f>F74</f>
        <v>1018.6199999999999</v>
      </c>
      <c r="G92" s="222"/>
    </row>
    <row r="93" spans="1:12" ht="18.75" customHeight="1" x14ac:dyDescent="0.2">
      <c r="A93" s="32">
        <v>3</v>
      </c>
      <c r="B93" s="234" t="s">
        <v>87</v>
      </c>
      <c r="C93" s="235"/>
      <c r="D93" s="235"/>
      <c r="E93" s="236"/>
      <c r="F93" s="223">
        <f>F88</f>
        <v>1189.903</v>
      </c>
      <c r="G93" s="224"/>
    </row>
    <row r="94" spans="1:12" ht="17.25" customHeight="1" x14ac:dyDescent="0.2">
      <c r="A94" s="41"/>
      <c r="B94" s="42"/>
      <c r="C94" s="42"/>
      <c r="D94" s="42"/>
      <c r="E94" s="43"/>
      <c r="F94" s="44"/>
      <c r="G94" s="45"/>
    </row>
    <row r="95" spans="1:12" ht="25.5" customHeight="1" x14ac:dyDescent="0.2">
      <c r="A95" s="237" t="s">
        <v>88</v>
      </c>
      <c r="B95" s="214"/>
      <c r="C95" s="214"/>
      <c r="D95" s="214"/>
      <c r="E95" s="215"/>
      <c r="F95" s="93">
        <f>SUM(F91:G93)</f>
        <v>4778.0304605199999</v>
      </c>
      <c r="G95" s="94"/>
    </row>
    <row r="96" spans="1:12" ht="24" customHeight="1" x14ac:dyDescent="0.2">
      <c r="A96" s="213" t="s">
        <v>123</v>
      </c>
      <c r="B96" s="214"/>
      <c r="C96" s="214"/>
      <c r="D96" s="214"/>
      <c r="E96" s="215"/>
      <c r="F96" s="216">
        <f>F95*E9</f>
        <v>114672.73105248</v>
      </c>
      <c r="G96" s="217"/>
      <c r="J96" s="15"/>
      <c r="L96" s="15"/>
    </row>
    <row r="97" spans="1:8" ht="21.75" customHeight="1" x14ac:dyDescent="0.2">
      <c r="A97" s="5"/>
      <c r="B97" s="5"/>
      <c r="C97" s="5"/>
      <c r="D97" s="5"/>
      <c r="E97" s="8"/>
      <c r="F97" s="46"/>
      <c r="G97" s="47"/>
    </row>
    <row r="98" spans="1:8" ht="14.25" customHeight="1" x14ac:dyDescent="0.2">
      <c r="A98" s="155"/>
      <c r="B98" s="155"/>
      <c r="C98" s="155"/>
      <c r="D98" s="155"/>
      <c r="E98" s="155"/>
      <c r="F98" s="155"/>
      <c r="G98" s="155"/>
      <c r="H98" s="10"/>
    </row>
    <row r="99" spans="1:8" ht="33.75" customHeight="1" x14ac:dyDescent="0.2">
      <c r="A99" s="155"/>
      <c r="B99" s="155"/>
      <c r="C99" s="155"/>
      <c r="D99" s="155"/>
      <c r="E99" s="155"/>
      <c r="F99" s="155"/>
      <c r="G99" s="155"/>
      <c r="H99" s="11"/>
    </row>
    <row r="100" spans="1:8" ht="52.5" customHeight="1" x14ac:dyDescent="0.2">
      <c r="A100" s="155"/>
      <c r="B100" s="155"/>
      <c r="C100" s="155"/>
      <c r="D100" s="155"/>
      <c r="E100" s="155"/>
      <c r="F100" s="155"/>
      <c r="G100" s="155"/>
      <c r="H100" s="63" t="s">
        <v>106</v>
      </c>
    </row>
    <row r="101" spans="1:8" x14ac:dyDescent="0.2">
      <c r="A101" s="155"/>
      <c r="B101" s="155"/>
      <c r="C101" s="155"/>
      <c r="D101" s="155"/>
      <c r="E101" s="155"/>
      <c r="F101" s="155"/>
      <c r="G101" s="155"/>
    </row>
    <row r="102" spans="1:8" x14ac:dyDescent="0.2">
      <c r="A102" s="155"/>
      <c r="B102" s="155"/>
      <c r="C102" s="155"/>
      <c r="D102" s="155"/>
      <c r="E102" s="155"/>
      <c r="F102" s="155"/>
      <c r="G102" s="155"/>
    </row>
    <row r="103" spans="1:8" x14ac:dyDescent="0.2">
      <c r="A103" s="155"/>
      <c r="B103" s="155"/>
      <c r="C103" s="155"/>
      <c r="D103" s="155"/>
      <c r="E103" s="155"/>
      <c r="F103" s="155"/>
      <c r="G103" s="155"/>
    </row>
    <row r="104" spans="1:8" x14ac:dyDescent="0.2">
      <c r="A104" s="155"/>
      <c r="B104" s="155"/>
      <c r="C104" s="155"/>
      <c r="D104" s="155"/>
      <c r="E104" s="155"/>
      <c r="F104" s="155"/>
      <c r="G104" s="155"/>
    </row>
    <row r="105" spans="1:8" x14ac:dyDescent="0.2">
      <c r="A105" s="155"/>
      <c r="B105" s="155"/>
      <c r="C105" s="155"/>
      <c r="D105" s="155"/>
      <c r="E105" s="155"/>
      <c r="F105" s="155"/>
      <c r="G105" s="155"/>
    </row>
    <row r="106" spans="1:8" x14ac:dyDescent="0.2">
      <c r="A106" s="155"/>
      <c r="B106" s="155"/>
      <c r="C106" s="155"/>
      <c r="D106" s="155"/>
      <c r="E106" s="155"/>
      <c r="F106" s="155"/>
      <c r="G106" s="155"/>
    </row>
    <row r="107" spans="1:8" x14ac:dyDescent="0.2">
      <c r="A107" s="155"/>
      <c r="B107" s="155"/>
      <c r="C107" s="155"/>
      <c r="D107" s="155"/>
      <c r="E107" s="155"/>
      <c r="F107" s="155"/>
      <c r="G107" s="155"/>
    </row>
    <row r="108" spans="1:8" x14ac:dyDescent="0.2">
      <c r="A108" s="155"/>
      <c r="B108" s="155"/>
      <c r="C108" s="155"/>
      <c r="D108" s="155"/>
      <c r="E108" s="155"/>
      <c r="F108" s="155"/>
      <c r="G108" s="155"/>
    </row>
    <row r="109" spans="1:8" x14ac:dyDescent="0.2">
      <c r="A109" s="155"/>
      <c r="B109" s="155"/>
      <c r="C109" s="155"/>
      <c r="D109" s="155"/>
      <c r="E109" s="155"/>
      <c r="F109" s="155"/>
      <c r="G109" s="155"/>
    </row>
    <row r="110" spans="1:8" x14ac:dyDescent="0.2">
      <c r="A110" s="155"/>
      <c r="B110" s="155"/>
      <c r="C110" s="155"/>
      <c r="D110" s="155"/>
      <c r="E110" s="155"/>
      <c r="F110" s="155"/>
      <c r="G110" s="155"/>
    </row>
    <row r="111" spans="1:8" x14ac:dyDescent="0.2">
      <c r="A111" s="155"/>
      <c r="B111" s="155"/>
      <c r="C111" s="155"/>
      <c r="D111" s="155"/>
      <c r="E111" s="155"/>
      <c r="F111" s="155"/>
      <c r="G111" s="155"/>
    </row>
    <row r="112" spans="1:8" x14ac:dyDescent="0.2">
      <c r="A112" s="155"/>
      <c r="B112" s="155"/>
      <c r="C112" s="155"/>
      <c r="D112" s="155"/>
      <c r="E112" s="155"/>
      <c r="F112" s="155"/>
      <c r="G112" s="155"/>
    </row>
    <row r="113" spans="1:7" x14ac:dyDescent="0.2">
      <c r="A113" s="155"/>
      <c r="B113" s="155"/>
      <c r="C113" s="155"/>
      <c r="D113" s="155"/>
      <c r="E113" s="155"/>
      <c r="F113" s="155"/>
      <c r="G113" s="155"/>
    </row>
    <row r="114" spans="1:7" x14ac:dyDescent="0.2">
      <c r="A114" s="155"/>
      <c r="B114" s="155"/>
      <c r="C114" s="155"/>
      <c r="D114" s="155"/>
      <c r="E114" s="155"/>
      <c r="F114" s="155"/>
      <c r="G114" s="155"/>
    </row>
    <row r="115" spans="1:7" x14ac:dyDescent="0.2">
      <c r="A115" s="155"/>
      <c r="B115" s="155"/>
      <c r="C115" s="155"/>
      <c r="D115" s="155"/>
      <c r="E115" s="155"/>
      <c r="F115" s="155"/>
      <c r="G115" s="155"/>
    </row>
    <row r="116" spans="1:7" x14ac:dyDescent="0.2">
      <c r="A116" s="155"/>
      <c r="B116" s="155"/>
      <c r="C116" s="155"/>
      <c r="D116" s="155"/>
      <c r="E116" s="155"/>
      <c r="F116" s="155"/>
      <c r="G116" s="155"/>
    </row>
    <row r="117" spans="1:7" x14ac:dyDescent="0.2">
      <c r="A117" s="155"/>
      <c r="B117" s="155"/>
      <c r="C117" s="155"/>
      <c r="D117" s="155"/>
      <c r="E117" s="155"/>
      <c r="F117" s="155"/>
      <c r="G117" s="155"/>
    </row>
    <row r="118" spans="1:7" x14ac:dyDescent="0.2">
      <c r="A118" s="155"/>
      <c r="B118" s="155"/>
      <c r="C118" s="155"/>
      <c r="D118" s="155"/>
      <c r="E118" s="155"/>
      <c r="F118" s="155"/>
      <c r="G118" s="155"/>
    </row>
    <row r="119" spans="1:7" x14ac:dyDescent="0.2">
      <c r="A119" s="155"/>
      <c r="B119" s="155"/>
      <c r="C119" s="155"/>
      <c r="D119" s="155"/>
      <c r="E119" s="155"/>
      <c r="F119" s="155"/>
      <c r="G119" s="155"/>
    </row>
    <row r="120" spans="1:7" x14ac:dyDescent="0.2">
      <c r="A120" s="155"/>
      <c r="B120" s="155"/>
      <c r="C120" s="155"/>
      <c r="D120" s="155"/>
      <c r="E120" s="155"/>
      <c r="F120" s="155"/>
      <c r="G120" s="155"/>
    </row>
    <row r="121" spans="1:7" x14ac:dyDescent="0.2">
      <c r="A121" s="155"/>
      <c r="B121" s="155"/>
      <c r="C121" s="155"/>
      <c r="D121" s="155"/>
      <c r="E121" s="155"/>
      <c r="F121" s="155"/>
      <c r="G121" s="155"/>
    </row>
    <row r="122" spans="1:7" x14ac:dyDescent="0.2">
      <c r="A122" s="155"/>
      <c r="B122" s="155"/>
      <c r="C122" s="155"/>
      <c r="D122" s="155"/>
      <c r="E122" s="155"/>
      <c r="F122" s="155"/>
      <c r="G122" s="155"/>
    </row>
    <row r="123" spans="1:7" x14ac:dyDescent="0.2">
      <c r="A123" s="155"/>
      <c r="B123" s="155"/>
      <c r="C123" s="155"/>
      <c r="D123" s="155"/>
      <c r="E123" s="155"/>
      <c r="F123" s="155"/>
      <c r="G123" s="155"/>
    </row>
    <row r="124" spans="1:7" x14ac:dyDescent="0.2">
      <c r="A124" s="155"/>
      <c r="B124" s="155"/>
      <c r="C124" s="155"/>
      <c r="D124" s="155"/>
      <c r="E124" s="155"/>
      <c r="F124" s="155"/>
      <c r="G124" s="155"/>
    </row>
    <row r="125" spans="1:7" x14ac:dyDescent="0.2">
      <c r="A125" s="155"/>
      <c r="B125" s="155"/>
      <c r="C125" s="155"/>
      <c r="D125" s="155"/>
      <c r="E125" s="155"/>
      <c r="F125" s="155"/>
      <c r="G125" s="155"/>
    </row>
    <row r="126" spans="1:7" x14ac:dyDescent="0.2">
      <c r="A126" s="155"/>
      <c r="B126" s="155"/>
      <c r="C126" s="155"/>
      <c r="D126" s="155"/>
      <c r="E126" s="155"/>
      <c r="F126" s="155"/>
      <c r="G126" s="155"/>
    </row>
    <row r="127" spans="1:7" x14ac:dyDescent="0.2">
      <c r="A127" s="48"/>
      <c r="B127" s="48"/>
      <c r="C127" s="48"/>
      <c r="D127" s="48"/>
      <c r="E127" s="49"/>
      <c r="F127" s="50"/>
      <c r="G127" s="39"/>
    </row>
    <row r="128" spans="1:7" x14ac:dyDescent="0.2">
      <c r="A128" s="48"/>
      <c r="B128" s="48"/>
      <c r="C128" s="48"/>
      <c r="D128" s="48"/>
      <c r="E128" s="49"/>
      <c r="F128" s="50"/>
      <c r="G128" s="39"/>
    </row>
  </sheetData>
  <mergeCells count="172">
    <mergeCell ref="A96:E96"/>
    <mergeCell ref="F96:G96"/>
    <mergeCell ref="A98:G98"/>
    <mergeCell ref="A77:A88"/>
    <mergeCell ref="F91:G91"/>
    <mergeCell ref="F92:G92"/>
    <mergeCell ref="F93:G93"/>
    <mergeCell ref="B91:E91"/>
    <mergeCell ref="B92:E92"/>
    <mergeCell ref="F79:G79"/>
    <mergeCell ref="B80:C80"/>
    <mergeCell ref="D80:E80"/>
    <mergeCell ref="F80:G80"/>
    <mergeCell ref="B81:G81"/>
    <mergeCell ref="B82:G82"/>
    <mergeCell ref="D83:E83"/>
    <mergeCell ref="B93:E93"/>
    <mergeCell ref="A95:E95"/>
    <mergeCell ref="B77:C77"/>
    <mergeCell ref="D77:E77"/>
    <mergeCell ref="F77:G77"/>
    <mergeCell ref="D78:E78"/>
    <mergeCell ref="F78:G78"/>
    <mergeCell ref="D79:E79"/>
    <mergeCell ref="C42:D42"/>
    <mergeCell ref="C43:D43"/>
    <mergeCell ref="C44:D44"/>
    <mergeCell ref="B45:G45"/>
    <mergeCell ref="C36:D36"/>
    <mergeCell ref="C37:D37"/>
    <mergeCell ref="C38:D38"/>
    <mergeCell ref="F76:G76"/>
    <mergeCell ref="C47:D47"/>
    <mergeCell ref="C48:D48"/>
    <mergeCell ref="C49:D49"/>
    <mergeCell ref="C50:D50"/>
    <mergeCell ref="C51:D51"/>
    <mergeCell ref="C52:D52"/>
    <mergeCell ref="F46:G46"/>
    <mergeCell ref="F47:G47"/>
    <mergeCell ref="F48:G48"/>
    <mergeCell ref="F49:G49"/>
    <mergeCell ref="F50:G50"/>
    <mergeCell ref="C39:D39"/>
    <mergeCell ref="B59:E59"/>
    <mergeCell ref="F51:G51"/>
    <mergeCell ref="F52:G52"/>
    <mergeCell ref="C46:D46"/>
    <mergeCell ref="C55:D55"/>
    <mergeCell ref="C56:D56"/>
    <mergeCell ref="C57:D57"/>
    <mergeCell ref="B53:G53"/>
    <mergeCell ref="F54:G54"/>
    <mergeCell ref="F55:G55"/>
    <mergeCell ref="F56:G56"/>
    <mergeCell ref="C72:E72"/>
    <mergeCell ref="C69:E69"/>
    <mergeCell ref="A75:A76"/>
    <mergeCell ref="B74:E74"/>
    <mergeCell ref="F74:G74"/>
    <mergeCell ref="B75:E75"/>
    <mergeCell ref="A60:A73"/>
    <mergeCell ref="F66:G66"/>
    <mergeCell ref="C67:E67"/>
    <mergeCell ref="C68:E68"/>
    <mergeCell ref="A90:G90"/>
    <mergeCell ref="B86:C86"/>
    <mergeCell ref="D86:E86"/>
    <mergeCell ref="F86:G86"/>
    <mergeCell ref="B87:G87"/>
    <mergeCell ref="B88:E88"/>
    <mergeCell ref="F88:G88"/>
    <mergeCell ref="F69:G69"/>
    <mergeCell ref="C70:E70"/>
    <mergeCell ref="C71:E71"/>
    <mergeCell ref="F83:G83"/>
    <mergeCell ref="D84:E84"/>
    <mergeCell ref="F84:G84"/>
    <mergeCell ref="D85:E85"/>
    <mergeCell ref="F85:G85"/>
    <mergeCell ref="B76:E76"/>
    <mergeCell ref="F75:G75"/>
    <mergeCell ref="B60:G60"/>
    <mergeCell ref="F61:G61"/>
    <mergeCell ref="F62:G62"/>
    <mergeCell ref="F63:G63"/>
    <mergeCell ref="F64:G64"/>
    <mergeCell ref="F65:G65"/>
    <mergeCell ref="C61:D61"/>
    <mergeCell ref="C62:D62"/>
    <mergeCell ref="C63:D63"/>
    <mergeCell ref="C64:D64"/>
    <mergeCell ref="B65:E65"/>
    <mergeCell ref="F67:G67"/>
    <mergeCell ref="F68:G68"/>
    <mergeCell ref="F70:G70"/>
    <mergeCell ref="F71:G71"/>
    <mergeCell ref="F72:G72"/>
    <mergeCell ref="C66:E66"/>
    <mergeCell ref="F73:G73"/>
    <mergeCell ref="A99:G126"/>
    <mergeCell ref="A9:D9"/>
    <mergeCell ref="F9:G11"/>
    <mergeCell ref="A10:D10"/>
    <mergeCell ref="A11:D11"/>
    <mergeCell ref="A12:G12"/>
    <mergeCell ref="A5:G5"/>
    <mergeCell ref="A6:G6"/>
    <mergeCell ref="A7:E7"/>
    <mergeCell ref="F7:G8"/>
    <mergeCell ref="A8:D8"/>
    <mergeCell ref="C25:D25"/>
    <mergeCell ref="F25:G25"/>
    <mergeCell ref="C26:D26"/>
    <mergeCell ref="F26:G26"/>
    <mergeCell ref="C27:D27"/>
    <mergeCell ref="F27:G27"/>
    <mergeCell ref="B14:G14"/>
    <mergeCell ref="B73:E73"/>
    <mergeCell ref="F15:G15"/>
    <mergeCell ref="F16:G16"/>
    <mergeCell ref="F17:G17"/>
    <mergeCell ref="F18:G18"/>
    <mergeCell ref="F28:G28"/>
    <mergeCell ref="A2:D2"/>
    <mergeCell ref="A3:D3"/>
    <mergeCell ref="A4:D4"/>
    <mergeCell ref="A1:G1"/>
    <mergeCell ref="E2:E4"/>
    <mergeCell ref="F2:G4"/>
    <mergeCell ref="F19:G19"/>
    <mergeCell ref="C20:E20"/>
    <mergeCell ref="F20:G20"/>
    <mergeCell ref="A14:A59"/>
    <mergeCell ref="F31:G31"/>
    <mergeCell ref="C32:D32"/>
    <mergeCell ref="F32:G32"/>
    <mergeCell ref="B33:G33"/>
    <mergeCell ref="C28:D28"/>
    <mergeCell ref="F30:G30"/>
    <mergeCell ref="F34:G34"/>
    <mergeCell ref="F35:G35"/>
    <mergeCell ref="F36:G36"/>
    <mergeCell ref="C31:D31"/>
    <mergeCell ref="C41:D41"/>
    <mergeCell ref="C40:D40"/>
    <mergeCell ref="F43:G43"/>
    <mergeCell ref="F44:G44"/>
    <mergeCell ref="M59:Q59"/>
    <mergeCell ref="A13:G13"/>
    <mergeCell ref="F29:G29"/>
    <mergeCell ref="B21:G21"/>
    <mergeCell ref="B22:G22"/>
    <mergeCell ref="C23:D23"/>
    <mergeCell ref="F23:G23"/>
    <mergeCell ref="C24:D24"/>
    <mergeCell ref="F24:G24"/>
    <mergeCell ref="C29:D29"/>
    <mergeCell ref="F37:G37"/>
    <mergeCell ref="F38:G38"/>
    <mergeCell ref="F39:G39"/>
    <mergeCell ref="C34:D34"/>
    <mergeCell ref="C35:D35"/>
    <mergeCell ref="F57:G57"/>
    <mergeCell ref="B58:D58"/>
    <mergeCell ref="C30:D30"/>
    <mergeCell ref="F40:G40"/>
    <mergeCell ref="F41:G41"/>
    <mergeCell ref="F42:G42"/>
    <mergeCell ref="F58:G58"/>
    <mergeCell ref="F59:G59"/>
    <mergeCell ref="C54:D54"/>
  </mergeCells>
  <conditionalFormatting sqref="O60:O65">
    <cfRule type="cellIs" dxfId="5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28"/>
  <sheetViews>
    <sheetView topLeftCell="A55" workbookViewId="0">
      <selection activeCell="D79" sqref="D79:E79"/>
    </sheetView>
  </sheetViews>
  <sheetFormatPr defaultColWidth="9.33203125" defaultRowHeight="14.25" x14ac:dyDescent="0.2"/>
  <cols>
    <col min="1" max="2" width="10.83203125" style="12" customWidth="1"/>
    <col min="3" max="3" width="42" style="12" customWidth="1"/>
    <col min="4" max="4" width="27.1640625" style="12" customWidth="1"/>
    <col min="5" max="5" width="25.83203125" style="16" customWidth="1"/>
    <col min="6" max="6" width="15.33203125" style="17" customWidth="1"/>
    <col min="7" max="7" width="10.5" style="15" customWidth="1"/>
    <col min="8" max="8" width="9.33203125" style="12"/>
    <col min="9" max="9" width="54.6640625" style="12" customWidth="1"/>
    <col min="10" max="10" width="23.33203125" style="12" customWidth="1"/>
    <col min="11" max="11" width="9.33203125" style="12"/>
    <col min="12" max="12" width="14.1640625" style="12" bestFit="1" customWidth="1"/>
    <col min="13" max="13" width="24.6640625" style="12" bestFit="1" customWidth="1"/>
    <col min="14" max="16" width="9.33203125" style="12"/>
    <col min="17" max="17" width="15.1640625" style="12" bestFit="1" customWidth="1"/>
    <col min="18" max="16384" width="9.33203125" style="12"/>
  </cols>
  <sheetData>
    <row r="1" spans="1:9" ht="40.5" customHeight="1" x14ac:dyDescent="0.2">
      <c r="A1" s="131" t="s">
        <v>97</v>
      </c>
      <c r="B1" s="132"/>
      <c r="C1" s="132"/>
      <c r="D1" s="132"/>
      <c r="E1" s="132"/>
      <c r="F1" s="132"/>
      <c r="G1" s="133"/>
    </row>
    <row r="2" spans="1:9" ht="79.7" customHeight="1" x14ac:dyDescent="0.2">
      <c r="A2" s="124" t="s">
        <v>96</v>
      </c>
      <c r="B2" s="125"/>
      <c r="C2" s="125"/>
      <c r="D2" s="126"/>
      <c r="E2" s="134" t="s">
        <v>1</v>
      </c>
      <c r="F2" s="137"/>
      <c r="G2" s="138"/>
    </row>
    <row r="3" spans="1:9" ht="15.95" customHeight="1" x14ac:dyDescent="0.2">
      <c r="A3" s="127" t="s">
        <v>121</v>
      </c>
      <c r="B3" s="127"/>
      <c r="C3" s="127"/>
      <c r="D3" s="128"/>
      <c r="E3" s="135"/>
      <c r="F3" s="139"/>
      <c r="G3" s="140"/>
    </row>
    <row r="4" spans="1:9" ht="13.35" customHeight="1" x14ac:dyDescent="0.2">
      <c r="A4" s="129"/>
      <c r="B4" s="129"/>
      <c r="C4" s="129"/>
      <c r="D4" s="130"/>
      <c r="E4" s="136"/>
      <c r="F4" s="141"/>
      <c r="G4" s="142"/>
    </row>
    <row r="5" spans="1:9" ht="20.85" customHeight="1" x14ac:dyDescent="0.2">
      <c r="A5" s="163" t="s">
        <v>2</v>
      </c>
      <c r="B5" s="164"/>
      <c r="C5" s="164"/>
      <c r="D5" s="164"/>
      <c r="E5" s="164"/>
      <c r="F5" s="164"/>
      <c r="G5" s="165"/>
    </row>
    <row r="6" spans="1:9" ht="30.6" customHeight="1" x14ac:dyDescent="0.2">
      <c r="A6" s="166" t="s">
        <v>104</v>
      </c>
      <c r="B6" s="167"/>
      <c r="C6" s="167"/>
      <c r="D6" s="167"/>
      <c r="E6" s="167"/>
      <c r="F6" s="167"/>
      <c r="G6" s="168"/>
    </row>
    <row r="7" spans="1:9" ht="15.75" customHeight="1" x14ac:dyDescent="0.2">
      <c r="A7" s="107" t="s">
        <v>3</v>
      </c>
      <c r="B7" s="108"/>
      <c r="C7" s="108"/>
      <c r="D7" s="108"/>
      <c r="E7" s="109"/>
      <c r="F7" s="157" t="s">
        <v>98</v>
      </c>
      <c r="G7" s="158"/>
    </row>
    <row r="8" spans="1:9" ht="15.75" customHeight="1" x14ac:dyDescent="0.2">
      <c r="A8" s="114" t="s">
        <v>4</v>
      </c>
      <c r="B8" s="156"/>
      <c r="C8" s="156"/>
      <c r="D8" s="115"/>
      <c r="E8" s="22" t="s">
        <v>92</v>
      </c>
      <c r="F8" s="161"/>
      <c r="G8" s="162"/>
    </row>
    <row r="9" spans="1:9" ht="15.75" customHeight="1" x14ac:dyDescent="0.2">
      <c r="A9" s="114" t="s">
        <v>5</v>
      </c>
      <c r="B9" s="156"/>
      <c r="C9" s="156"/>
      <c r="D9" s="115"/>
      <c r="E9" s="23" t="s">
        <v>141</v>
      </c>
      <c r="F9" s="157" t="s">
        <v>6</v>
      </c>
      <c r="G9" s="158"/>
    </row>
    <row r="10" spans="1:9" ht="15.75" customHeight="1" x14ac:dyDescent="0.2">
      <c r="A10" s="114"/>
      <c r="B10" s="156"/>
      <c r="C10" s="156"/>
      <c r="D10" s="115"/>
      <c r="E10" s="23"/>
      <c r="F10" s="159"/>
      <c r="G10" s="160"/>
    </row>
    <row r="11" spans="1:9" ht="15.75" customHeight="1" x14ac:dyDescent="0.2">
      <c r="A11" s="114" t="s">
        <v>7</v>
      </c>
      <c r="B11" s="156"/>
      <c r="C11" s="156"/>
      <c r="D11" s="115"/>
      <c r="E11" s="24">
        <v>2041.6</v>
      </c>
      <c r="F11" s="161"/>
      <c r="G11" s="162"/>
    </row>
    <row r="12" spans="1:9" ht="29.85" customHeight="1" x14ac:dyDescent="0.2">
      <c r="A12" s="102" t="s">
        <v>8</v>
      </c>
      <c r="B12" s="103"/>
      <c r="C12" s="103"/>
      <c r="D12" s="103"/>
      <c r="E12" s="103"/>
      <c r="F12" s="103"/>
      <c r="G12" s="104"/>
    </row>
    <row r="13" spans="1:9" ht="24.6" customHeight="1" x14ac:dyDescent="0.2">
      <c r="A13" s="102" t="s">
        <v>9</v>
      </c>
      <c r="B13" s="103"/>
      <c r="C13" s="103"/>
      <c r="D13" s="103"/>
      <c r="E13" s="103"/>
      <c r="F13" s="103"/>
      <c r="G13" s="104"/>
    </row>
    <row r="14" spans="1:9" ht="18.75" customHeight="1" x14ac:dyDescent="0.2">
      <c r="A14" s="146" t="s">
        <v>10</v>
      </c>
      <c r="B14" s="107" t="s">
        <v>11</v>
      </c>
      <c r="C14" s="108"/>
      <c r="D14" s="108"/>
      <c r="E14" s="108"/>
      <c r="F14" s="108"/>
      <c r="G14" s="109"/>
    </row>
    <row r="15" spans="1:9" ht="19.5" customHeight="1" x14ac:dyDescent="0.2">
      <c r="A15" s="147"/>
      <c r="B15" s="2" t="s">
        <v>12</v>
      </c>
      <c r="C15" s="2" t="s">
        <v>13</v>
      </c>
      <c r="D15" s="25"/>
      <c r="E15" s="6" t="s">
        <v>14</v>
      </c>
      <c r="F15" s="153" t="s">
        <v>15</v>
      </c>
      <c r="G15" s="154"/>
    </row>
    <row r="16" spans="1:9" ht="18.75" customHeight="1" x14ac:dyDescent="0.2">
      <c r="A16" s="147"/>
      <c r="B16" s="26" t="s">
        <v>16</v>
      </c>
      <c r="C16" s="27" t="s">
        <v>17</v>
      </c>
      <c r="D16" s="28"/>
      <c r="E16" s="29">
        <v>1</v>
      </c>
      <c r="F16" s="170">
        <v>2041.6</v>
      </c>
      <c r="G16" s="171"/>
      <c r="I16" s="20"/>
    </row>
    <row r="17" spans="1:11" ht="17.25" customHeight="1" x14ac:dyDescent="0.2">
      <c r="A17" s="147"/>
      <c r="B17" s="26" t="s">
        <v>18</v>
      </c>
      <c r="C17" s="28" t="s">
        <v>93</v>
      </c>
      <c r="D17" s="28"/>
      <c r="E17" s="30"/>
      <c r="F17" s="116"/>
      <c r="G17" s="117"/>
    </row>
    <row r="18" spans="1:11" ht="18" customHeight="1" x14ac:dyDescent="0.2">
      <c r="A18" s="147"/>
      <c r="B18" s="26" t="s">
        <v>19</v>
      </c>
      <c r="C18" s="28" t="s">
        <v>102</v>
      </c>
      <c r="D18" s="28"/>
      <c r="E18" s="14"/>
      <c r="F18" s="116"/>
      <c r="G18" s="117"/>
    </row>
    <row r="19" spans="1:11" ht="17.25" customHeight="1" x14ac:dyDescent="0.2">
      <c r="A19" s="147"/>
      <c r="B19" s="26" t="s">
        <v>20</v>
      </c>
      <c r="C19" s="28" t="s">
        <v>103</v>
      </c>
      <c r="D19" s="28"/>
      <c r="E19" s="14"/>
      <c r="F19" s="116"/>
      <c r="G19" s="117"/>
    </row>
    <row r="20" spans="1:11" ht="20.85" customHeight="1" x14ac:dyDescent="0.2">
      <c r="A20" s="147"/>
      <c r="B20" s="31" t="s">
        <v>21</v>
      </c>
      <c r="C20" s="143" t="s">
        <v>22</v>
      </c>
      <c r="D20" s="144"/>
      <c r="E20" s="145"/>
      <c r="F20" s="118">
        <f>SUM(F16:G19)</f>
        <v>2041.6</v>
      </c>
      <c r="G20" s="119"/>
    </row>
    <row r="21" spans="1:11" ht="25.7" customHeight="1" x14ac:dyDescent="0.2">
      <c r="A21" s="147"/>
      <c r="B21" s="107" t="s">
        <v>23</v>
      </c>
      <c r="C21" s="108"/>
      <c r="D21" s="108"/>
      <c r="E21" s="108"/>
      <c r="F21" s="108"/>
      <c r="G21" s="109"/>
    </row>
    <row r="22" spans="1:11" ht="19.350000000000001" customHeight="1" x14ac:dyDescent="0.2">
      <c r="A22" s="147"/>
      <c r="B22" s="107" t="s">
        <v>24</v>
      </c>
      <c r="C22" s="108"/>
      <c r="D22" s="108"/>
      <c r="E22" s="108"/>
      <c r="F22" s="108"/>
      <c r="G22" s="109"/>
    </row>
    <row r="23" spans="1:11" ht="21.75" customHeight="1" x14ac:dyDescent="0.2">
      <c r="A23" s="147"/>
      <c r="B23" s="2" t="s">
        <v>12</v>
      </c>
      <c r="C23" s="110" t="s">
        <v>13</v>
      </c>
      <c r="D23" s="111"/>
      <c r="E23" s="6" t="s">
        <v>14</v>
      </c>
      <c r="F23" s="112" t="s">
        <v>15</v>
      </c>
      <c r="G23" s="113"/>
    </row>
    <row r="24" spans="1:11" ht="19.5" customHeight="1" x14ac:dyDescent="0.2">
      <c r="A24" s="147"/>
      <c r="B24" s="32">
        <v>1</v>
      </c>
      <c r="C24" s="114" t="s">
        <v>25</v>
      </c>
      <c r="D24" s="115"/>
      <c r="E24" s="9">
        <v>0.2</v>
      </c>
      <c r="F24" s="105">
        <f>F16*E24</f>
        <v>408.32</v>
      </c>
      <c r="G24" s="106"/>
    </row>
    <row r="25" spans="1:11" ht="18" customHeight="1" x14ac:dyDescent="0.2">
      <c r="A25" s="147"/>
      <c r="B25" s="32">
        <v>2</v>
      </c>
      <c r="C25" s="114" t="s">
        <v>26</v>
      </c>
      <c r="D25" s="115"/>
      <c r="E25" s="9">
        <v>1.4999999999999999E-2</v>
      </c>
      <c r="F25" s="105">
        <f>F20*E25</f>
        <v>30.623999999999999</v>
      </c>
      <c r="G25" s="106"/>
    </row>
    <row r="26" spans="1:11" ht="18" customHeight="1" x14ac:dyDescent="0.2">
      <c r="A26" s="147"/>
      <c r="B26" s="32">
        <v>3</v>
      </c>
      <c r="C26" s="114" t="s">
        <v>27</v>
      </c>
      <c r="D26" s="115"/>
      <c r="E26" s="9">
        <v>0.01</v>
      </c>
      <c r="F26" s="105">
        <f>F20*E26</f>
        <v>20.416</v>
      </c>
      <c r="G26" s="106"/>
    </row>
    <row r="27" spans="1:11" ht="18" customHeight="1" x14ac:dyDescent="0.2">
      <c r="A27" s="147"/>
      <c r="B27" s="32">
        <v>4</v>
      </c>
      <c r="C27" s="114" t="s">
        <v>28</v>
      </c>
      <c r="D27" s="115"/>
      <c r="E27" s="9">
        <v>2E-3</v>
      </c>
      <c r="F27" s="105">
        <f>F20*E27</f>
        <v>4.0831999999999997</v>
      </c>
      <c r="G27" s="106"/>
    </row>
    <row r="28" spans="1:11" ht="19.5" customHeight="1" x14ac:dyDescent="0.2">
      <c r="A28" s="147"/>
      <c r="B28" s="32">
        <v>5</v>
      </c>
      <c r="C28" s="114" t="s">
        <v>29</v>
      </c>
      <c r="D28" s="115"/>
      <c r="E28" s="9">
        <v>2.5000000000000001E-2</v>
      </c>
      <c r="F28" s="105">
        <f>F20*E28</f>
        <v>51.04</v>
      </c>
      <c r="G28" s="106"/>
    </row>
    <row r="29" spans="1:11" ht="18.75" customHeight="1" x14ac:dyDescent="0.2">
      <c r="A29" s="147"/>
      <c r="B29" s="32">
        <v>6</v>
      </c>
      <c r="C29" s="114" t="s">
        <v>30</v>
      </c>
      <c r="D29" s="115"/>
      <c r="E29" s="9">
        <v>0.08</v>
      </c>
      <c r="F29" s="105">
        <f>F20*E29</f>
        <v>163.328</v>
      </c>
      <c r="G29" s="106"/>
    </row>
    <row r="30" spans="1:11" ht="25.7" customHeight="1" x14ac:dyDescent="0.2">
      <c r="A30" s="147"/>
      <c r="B30" s="32">
        <v>7</v>
      </c>
      <c r="C30" s="114" t="s">
        <v>31</v>
      </c>
      <c r="D30" s="115"/>
      <c r="E30" s="9">
        <v>3.3000000000000002E-2</v>
      </c>
      <c r="F30" s="105">
        <f>F20*E30</f>
        <v>67.372799999999998</v>
      </c>
      <c r="G30" s="106"/>
    </row>
    <row r="31" spans="1:11" ht="18.75" customHeight="1" x14ac:dyDescent="0.2">
      <c r="A31" s="147"/>
      <c r="B31" s="32">
        <v>8</v>
      </c>
      <c r="C31" s="114" t="s">
        <v>32</v>
      </c>
      <c r="D31" s="115"/>
      <c r="E31" s="9">
        <v>6.0000000000000001E-3</v>
      </c>
      <c r="F31" s="105">
        <f>F20*E31</f>
        <v>12.249599999999999</v>
      </c>
      <c r="G31" s="106"/>
      <c r="K31" s="72"/>
    </row>
    <row r="32" spans="1:11" ht="18.75" customHeight="1" x14ac:dyDescent="0.2">
      <c r="A32" s="147"/>
      <c r="B32" s="13"/>
      <c r="C32" s="149" t="s">
        <v>33</v>
      </c>
      <c r="D32" s="150"/>
      <c r="E32" s="33">
        <v>0.371</v>
      </c>
      <c r="F32" s="151">
        <f>SUM(F24:G31)</f>
        <v>757.43359999999996</v>
      </c>
      <c r="G32" s="152"/>
    </row>
    <row r="33" spans="1:10" ht="24" customHeight="1" x14ac:dyDescent="0.2">
      <c r="A33" s="147"/>
      <c r="B33" s="107" t="s">
        <v>34</v>
      </c>
      <c r="C33" s="108"/>
      <c r="D33" s="108"/>
      <c r="E33" s="108"/>
      <c r="F33" s="108"/>
      <c r="G33" s="109"/>
    </row>
    <row r="34" spans="1:10" ht="21" customHeight="1" x14ac:dyDescent="0.2">
      <c r="A34" s="147"/>
      <c r="B34" s="3" t="s">
        <v>12</v>
      </c>
      <c r="C34" s="110" t="s">
        <v>13</v>
      </c>
      <c r="D34" s="111"/>
      <c r="E34" s="7" t="s">
        <v>14</v>
      </c>
      <c r="F34" s="153" t="s">
        <v>15</v>
      </c>
      <c r="G34" s="154"/>
    </row>
    <row r="35" spans="1:10" ht="18" customHeight="1" x14ac:dyDescent="0.2">
      <c r="A35" s="147"/>
      <c r="B35" s="32">
        <v>9</v>
      </c>
      <c r="C35" s="114" t="s">
        <v>35</v>
      </c>
      <c r="D35" s="115"/>
      <c r="E35" s="9">
        <v>8.3299999999999999E-2</v>
      </c>
      <c r="F35" s="116">
        <f>F20*E35</f>
        <v>170.06528</v>
      </c>
      <c r="G35" s="117"/>
    </row>
    <row r="36" spans="1:10" ht="18" customHeight="1" x14ac:dyDescent="0.2">
      <c r="A36" s="147"/>
      <c r="B36" s="32">
        <v>10</v>
      </c>
      <c r="C36" s="114" t="s">
        <v>36</v>
      </c>
      <c r="D36" s="115"/>
      <c r="E36" s="9">
        <v>1.3899999999999999E-2</v>
      </c>
      <c r="F36" s="116">
        <f>F20*E36</f>
        <v>28.378239999999998</v>
      </c>
      <c r="G36" s="117"/>
      <c r="I36" s="73"/>
    </row>
    <row r="37" spans="1:10" ht="16.5" customHeight="1" x14ac:dyDescent="0.2">
      <c r="A37" s="147"/>
      <c r="B37" s="32">
        <v>11</v>
      </c>
      <c r="C37" s="114" t="s">
        <v>37</v>
      </c>
      <c r="D37" s="115"/>
      <c r="E37" s="9">
        <v>2.9999999999999997E-4</v>
      </c>
      <c r="F37" s="116">
        <f>F20*E37</f>
        <v>0.61247999999999991</v>
      </c>
      <c r="G37" s="117"/>
    </row>
    <row r="38" spans="1:10" ht="15.75" customHeight="1" x14ac:dyDescent="0.2">
      <c r="A38" s="147"/>
      <c r="B38" s="32">
        <v>12</v>
      </c>
      <c r="C38" s="114" t="s">
        <v>38</v>
      </c>
      <c r="D38" s="115"/>
      <c r="E38" s="9">
        <v>2.0000000000000001E-4</v>
      </c>
      <c r="F38" s="116">
        <f>F20*E38</f>
        <v>0.40832000000000002</v>
      </c>
      <c r="G38" s="117"/>
    </row>
    <row r="39" spans="1:10" ht="18" customHeight="1" x14ac:dyDescent="0.2">
      <c r="A39" s="147"/>
      <c r="B39" s="32">
        <v>13</v>
      </c>
      <c r="C39" s="114" t="s">
        <v>39</v>
      </c>
      <c r="D39" s="115"/>
      <c r="E39" s="9">
        <v>2.8E-3</v>
      </c>
      <c r="F39" s="116">
        <f>F20*E39</f>
        <v>5.7164799999999998</v>
      </c>
      <c r="G39" s="117"/>
    </row>
    <row r="40" spans="1:10" ht="17.25" customHeight="1" x14ac:dyDescent="0.2">
      <c r="A40" s="147"/>
      <c r="B40" s="32">
        <v>14</v>
      </c>
      <c r="C40" s="114" t="s">
        <v>40</v>
      </c>
      <c r="D40" s="115"/>
      <c r="E40" s="9">
        <v>4.0000000000000002E-4</v>
      </c>
      <c r="F40" s="116">
        <f>F20*E40</f>
        <v>0.81664000000000003</v>
      </c>
      <c r="G40" s="117"/>
    </row>
    <row r="41" spans="1:10" ht="16.5" customHeight="1" x14ac:dyDescent="0.2">
      <c r="A41" s="147"/>
      <c r="B41" s="32">
        <v>15</v>
      </c>
      <c r="C41" s="114" t="s">
        <v>41</v>
      </c>
      <c r="D41" s="115"/>
      <c r="E41" s="9">
        <v>1.9400000000000001E-2</v>
      </c>
      <c r="F41" s="116">
        <f>F20*E41</f>
        <v>39.607039999999998</v>
      </c>
      <c r="G41" s="117"/>
      <c r="J41" s="73"/>
    </row>
    <row r="42" spans="1:10" ht="17.25" customHeight="1" x14ac:dyDescent="0.2">
      <c r="A42" s="147"/>
      <c r="B42" s="32">
        <v>16</v>
      </c>
      <c r="C42" s="114" t="s">
        <v>42</v>
      </c>
      <c r="D42" s="115"/>
      <c r="E42" s="9">
        <v>2.7799999999999998E-2</v>
      </c>
      <c r="F42" s="116">
        <f>F20*E42</f>
        <v>56.756479999999996</v>
      </c>
      <c r="G42" s="117"/>
    </row>
    <row r="43" spans="1:10" ht="16.5" customHeight="1" x14ac:dyDescent="0.2">
      <c r="A43" s="147"/>
      <c r="B43" s="32">
        <v>17</v>
      </c>
      <c r="C43" s="114" t="s">
        <v>91</v>
      </c>
      <c r="D43" s="115"/>
      <c r="E43" s="9">
        <v>8.3299999999999999E-2</v>
      </c>
      <c r="F43" s="116">
        <f>F20*E43</f>
        <v>170.06528</v>
      </c>
      <c r="G43" s="117"/>
      <c r="J43" s="73"/>
    </row>
    <row r="44" spans="1:10" ht="17.25" customHeight="1" x14ac:dyDescent="0.2">
      <c r="A44" s="147"/>
      <c r="B44" s="13"/>
      <c r="C44" s="149" t="s">
        <v>43</v>
      </c>
      <c r="D44" s="150"/>
      <c r="E44" s="33">
        <v>0.23139999999999999</v>
      </c>
      <c r="F44" s="118">
        <f>SUM(F35:G43)</f>
        <v>472.42624000000001</v>
      </c>
      <c r="G44" s="119"/>
    </row>
    <row r="45" spans="1:10" ht="30" customHeight="1" x14ac:dyDescent="0.2">
      <c r="A45" s="147"/>
      <c r="B45" s="107" t="s">
        <v>44</v>
      </c>
      <c r="C45" s="108"/>
      <c r="D45" s="108"/>
      <c r="E45" s="108"/>
      <c r="F45" s="108"/>
      <c r="G45" s="209"/>
      <c r="J45" s="73"/>
    </row>
    <row r="46" spans="1:10" ht="30" customHeight="1" x14ac:dyDescent="0.2">
      <c r="A46" s="147"/>
      <c r="B46" s="2" t="s">
        <v>12</v>
      </c>
      <c r="C46" s="110" t="s">
        <v>13</v>
      </c>
      <c r="D46" s="111"/>
      <c r="E46" s="6" t="s">
        <v>14</v>
      </c>
      <c r="F46" s="153" t="s">
        <v>15</v>
      </c>
      <c r="G46" s="154"/>
      <c r="J46" s="73"/>
    </row>
    <row r="47" spans="1:10" ht="18" customHeight="1" x14ac:dyDescent="0.2">
      <c r="A47" s="147"/>
      <c r="B47" s="32">
        <v>18</v>
      </c>
      <c r="C47" s="114" t="s">
        <v>45</v>
      </c>
      <c r="D47" s="115"/>
      <c r="E47" s="9">
        <v>4.1999999999999997E-3</v>
      </c>
      <c r="F47" s="116">
        <f>F20*E47</f>
        <v>8.5747199999999992</v>
      </c>
      <c r="G47" s="117"/>
    </row>
    <row r="48" spans="1:10" ht="17.25" customHeight="1" x14ac:dyDescent="0.2">
      <c r="A48" s="147"/>
      <c r="B48" s="32">
        <v>19</v>
      </c>
      <c r="C48" s="114" t="s">
        <v>46</v>
      </c>
      <c r="D48" s="115"/>
      <c r="E48" s="9">
        <v>2.9999999999999997E-4</v>
      </c>
      <c r="F48" s="116">
        <f>F20*E48</f>
        <v>0.61247999999999991</v>
      </c>
      <c r="G48" s="117"/>
      <c r="I48" s="74"/>
    </row>
    <row r="49" spans="1:17" ht="16.5" customHeight="1" x14ac:dyDescent="0.2">
      <c r="A49" s="147"/>
      <c r="B49" s="32">
        <v>20</v>
      </c>
      <c r="C49" s="114" t="s">
        <v>47</v>
      </c>
      <c r="D49" s="115"/>
      <c r="E49" s="9">
        <v>0</v>
      </c>
      <c r="F49" s="116">
        <f>+F20*E49</f>
        <v>0</v>
      </c>
      <c r="G49" s="117"/>
      <c r="I49" s="12" t="s">
        <v>112</v>
      </c>
      <c r="J49" s="73">
        <f>40%*8%</f>
        <v>3.2000000000000001E-2</v>
      </c>
    </row>
    <row r="50" spans="1:17" ht="15.75" customHeight="1" x14ac:dyDescent="0.2">
      <c r="A50" s="147"/>
      <c r="B50" s="32">
        <v>21</v>
      </c>
      <c r="C50" s="114" t="s">
        <v>48</v>
      </c>
      <c r="D50" s="115"/>
      <c r="E50" s="84">
        <v>1.6000000000000001E-3</v>
      </c>
      <c r="F50" s="170">
        <f>F20*E50</f>
        <v>3.2665600000000001</v>
      </c>
      <c r="G50" s="171"/>
      <c r="I50" s="12" t="s">
        <v>113</v>
      </c>
      <c r="J50" s="73">
        <f>3.2%*5%</f>
        <v>1.6000000000000001E-3</v>
      </c>
    </row>
    <row r="51" spans="1:17" ht="16.5" customHeight="1" x14ac:dyDescent="0.2">
      <c r="A51" s="147"/>
      <c r="B51" s="32">
        <v>22</v>
      </c>
      <c r="C51" s="114" t="s">
        <v>49</v>
      </c>
      <c r="D51" s="115"/>
      <c r="E51" s="9">
        <v>8.0000000000000004E-4</v>
      </c>
      <c r="F51" s="116">
        <f>F20*E51</f>
        <v>1.6332800000000001</v>
      </c>
      <c r="G51" s="117"/>
    </row>
    <row r="52" spans="1:17" ht="17.25" customHeight="1" x14ac:dyDescent="0.2">
      <c r="A52" s="147"/>
      <c r="B52" s="13"/>
      <c r="C52" s="149" t="s">
        <v>50</v>
      </c>
      <c r="D52" s="150"/>
      <c r="E52" s="33">
        <f>SUM(E47:E51)</f>
        <v>6.8999999999999999E-3</v>
      </c>
      <c r="F52" s="118">
        <f>SUM(F47:G51)</f>
        <v>14.087039999999998</v>
      </c>
      <c r="G52" s="119"/>
    </row>
    <row r="53" spans="1:17" ht="27.75" customHeight="1" x14ac:dyDescent="0.2">
      <c r="A53" s="147"/>
      <c r="B53" s="107" t="s">
        <v>51</v>
      </c>
      <c r="C53" s="108"/>
      <c r="D53" s="108"/>
      <c r="E53" s="108"/>
      <c r="F53" s="108"/>
      <c r="G53" s="209"/>
    </row>
    <row r="54" spans="1:17" ht="30" customHeight="1" x14ac:dyDescent="0.2">
      <c r="A54" s="147"/>
      <c r="B54" s="2" t="s">
        <v>12</v>
      </c>
      <c r="C54" s="110" t="s">
        <v>13</v>
      </c>
      <c r="D54" s="111"/>
      <c r="E54" s="6" t="s">
        <v>14</v>
      </c>
      <c r="F54" s="153" t="s">
        <v>15</v>
      </c>
      <c r="G54" s="154"/>
    </row>
    <row r="55" spans="1:17" ht="18.75" customHeight="1" x14ac:dyDescent="0.2">
      <c r="A55" s="147"/>
      <c r="B55" s="32">
        <v>23</v>
      </c>
      <c r="C55" s="114" t="s">
        <v>52</v>
      </c>
      <c r="D55" s="115"/>
      <c r="E55" s="9">
        <f>E32*E44</f>
        <v>8.5849399999999992E-2</v>
      </c>
      <c r="F55" s="116">
        <f>F20*E55</f>
        <v>175.27013503999999</v>
      </c>
      <c r="G55" s="117"/>
    </row>
    <row r="56" spans="1:17" ht="17.25" customHeight="1" thickBot="1" x14ac:dyDescent="0.25">
      <c r="A56" s="147"/>
      <c r="B56" s="32">
        <v>24</v>
      </c>
      <c r="C56" s="202"/>
      <c r="D56" s="204"/>
      <c r="E56" s="14"/>
      <c r="F56" s="116"/>
      <c r="G56" s="117"/>
    </row>
    <row r="57" spans="1:17" ht="17.25" customHeight="1" thickTop="1" x14ac:dyDescent="0.2">
      <c r="A57" s="147"/>
      <c r="B57" s="18"/>
      <c r="C57" s="207" t="s">
        <v>53</v>
      </c>
      <c r="D57" s="208"/>
      <c r="E57" s="33">
        <v>8.5800000000000001E-2</v>
      </c>
      <c r="F57" s="118">
        <f>SUM(F55:G56)</f>
        <v>175.27013503999999</v>
      </c>
      <c r="G57" s="119"/>
      <c r="I57" s="64" t="s">
        <v>107</v>
      </c>
      <c r="J57" s="65">
        <v>2</v>
      </c>
    </row>
    <row r="58" spans="1:17" ht="32.25" customHeight="1" x14ac:dyDescent="0.2">
      <c r="A58" s="147"/>
      <c r="B58" s="120" t="s">
        <v>89</v>
      </c>
      <c r="C58" s="121"/>
      <c r="D58" s="122"/>
      <c r="E58" s="19">
        <f>E32+E44+E52+E57</f>
        <v>0.69510000000000005</v>
      </c>
      <c r="F58" s="118">
        <f>SUM(F32,F44,F52,F57)</f>
        <v>1419.21701504</v>
      </c>
      <c r="G58" s="119"/>
      <c r="I58" s="66" t="s">
        <v>108</v>
      </c>
      <c r="J58" s="67">
        <v>4.5999999999999996</v>
      </c>
      <c r="L58" s="85" t="s">
        <v>124</v>
      </c>
      <c r="M58" s="85" t="s">
        <v>13</v>
      </c>
      <c r="N58" s="85" t="s">
        <v>125</v>
      </c>
      <c r="O58" s="85" t="s">
        <v>126</v>
      </c>
      <c r="P58" s="85" t="s">
        <v>127</v>
      </c>
      <c r="Q58" s="85" t="s">
        <v>128</v>
      </c>
    </row>
    <row r="59" spans="1:17" ht="23.25" customHeight="1" x14ac:dyDescent="0.2">
      <c r="A59" s="148"/>
      <c r="B59" s="169" t="s">
        <v>54</v>
      </c>
      <c r="C59" s="169"/>
      <c r="D59" s="169"/>
      <c r="E59" s="169"/>
      <c r="F59" s="123">
        <f>SUM(F20,F58)</f>
        <v>3460.8170150400001</v>
      </c>
      <c r="G59" s="119"/>
      <c r="I59" s="66" t="s">
        <v>109</v>
      </c>
      <c r="J59" s="68">
        <v>0.06</v>
      </c>
      <c r="L59" s="86" t="s">
        <v>129</v>
      </c>
      <c r="M59" s="101" t="s">
        <v>130</v>
      </c>
      <c r="N59" s="101"/>
      <c r="O59" s="101"/>
      <c r="P59" s="101"/>
      <c r="Q59" s="101"/>
    </row>
    <row r="60" spans="1:17" ht="15" customHeight="1" x14ac:dyDescent="0.2">
      <c r="A60" s="185" t="s">
        <v>55</v>
      </c>
      <c r="B60" s="173" t="s">
        <v>56</v>
      </c>
      <c r="C60" s="174"/>
      <c r="D60" s="174"/>
      <c r="E60" s="174"/>
      <c r="F60" s="174"/>
      <c r="G60" s="175"/>
      <c r="I60" s="66" t="s">
        <v>110</v>
      </c>
      <c r="J60" s="69">
        <v>20</v>
      </c>
      <c r="L60" s="87">
        <v>1</v>
      </c>
      <c r="M60" s="88" t="s">
        <v>131</v>
      </c>
      <c r="N60" s="87" t="s">
        <v>132</v>
      </c>
      <c r="O60" s="89">
        <v>101.06</v>
      </c>
      <c r="P60" s="87">
        <v>4</v>
      </c>
      <c r="Q60" s="90">
        <f>P60*O60</f>
        <v>404.24</v>
      </c>
    </row>
    <row r="61" spans="1:17" ht="22.5" customHeight="1" thickBot="1" x14ac:dyDescent="0.25">
      <c r="A61" s="186"/>
      <c r="B61" s="2" t="s">
        <v>12</v>
      </c>
      <c r="C61" s="110" t="s">
        <v>13</v>
      </c>
      <c r="D61" s="111"/>
      <c r="E61" s="6" t="s">
        <v>14</v>
      </c>
      <c r="F61" s="153" t="s">
        <v>15</v>
      </c>
      <c r="G61" s="154"/>
      <c r="I61" s="70" t="s">
        <v>111</v>
      </c>
      <c r="J61" s="71">
        <f>ROUND((J57*J58*J60)-(J59*F16),2)</f>
        <v>61.5</v>
      </c>
      <c r="L61" s="87">
        <v>2</v>
      </c>
      <c r="M61" s="88" t="s">
        <v>133</v>
      </c>
      <c r="N61" s="87" t="s">
        <v>134</v>
      </c>
      <c r="O61" s="89">
        <v>40</v>
      </c>
      <c r="P61" s="87">
        <v>4</v>
      </c>
      <c r="Q61" s="90">
        <f t="shared" ref="Q61:Q65" si="0">P61*O61</f>
        <v>160</v>
      </c>
    </row>
    <row r="62" spans="1:17" ht="21" customHeight="1" thickTop="1" x14ac:dyDescent="0.2">
      <c r="A62" s="186"/>
      <c r="B62" s="34">
        <v>1</v>
      </c>
      <c r="C62" s="107" t="s">
        <v>57</v>
      </c>
      <c r="D62" s="109"/>
      <c r="E62" s="14"/>
      <c r="F62" s="116"/>
      <c r="G62" s="117"/>
      <c r="L62" s="87">
        <v>3</v>
      </c>
      <c r="M62" s="88" t="s">
        <v>135</v>
      </c>
      <c r="N62" s="87" t="s">
        <v>134</v>
      </c>
      <c r="O62" s="89">
        <v>78.89</v>
      </c>
      <c r="P62" s="87">
        <v>2</v>
      </c>
      <c r="Q62" s="90">
        <f t="shared" si="0"/>
        <v>157.78</v>
      </c>
    </row>
    <row r="63" spans="1:17" ht="19.5" customHeight="1" x14ac:dyDescent="0.2">
      <c r="A63" s="186"/>
      <c r="B63" s="26" t="s">
        <v>58</v>
      </c>
      <c r="C63" s="114" t="s">
        <v>59</v>
      </c>
      <c r="D63" s="115"/>
      <c r="E63" s="14"/>
      <c r="F63" s="170">
        <v>72.95</v>
      </c>
      <c r="G63" s="171"/>
      <c r="H63" s="79"/>
      <c r="L63" s="87">
        <v>4</v>
      </c>
      <c r="M63" s="88" t="s">
        <v>136</v>
      </c>
      <c r="N63" s="87" t="s">
        <v>134</v>
      </c>
      <c r="O63" s="89">
        <v>3.14</v>
      </c>
      <c r="P63" s="87">
        <v>4</v>
      </c>
      <c r="Q63" s="90">
        <f t="shared" si="0"/>
        <v>12.56</v>
      </c>
    </row>
    <row r="64" spans="1:17" ht="17.25" customHeight="1" x14ac:dyDescent="0.2">
      <c r="A64" s="186"/>
      <c r="B64" s="26"/>
      <c r="C64" s="114"/>
      <c r="D64" s="115"/>
      <c r="E64" s="14"/>
      <c r="F64" s="116"/>
      <c r="G64" s="117"/>
      <c r="L64" s="87">
        <v>5</v>
      </c>
      <c r="M64" s="88" t="s">
        <v>137</v>
      </c>
      <c r="N64" s="87" t="s">
        <v>132</v>
      </c>
      <c r="O64" s="89">
        <v>65.900000000000006</v>
      </c>
      <c r="P64" s="87">
        <v>2</v>
      </c>
      <c r="Q64" s="90">
        <f t="shared" si="0"/>
        <v>131.80000000000001</v>
      </c>
    </row>
    <row r="65" spans="1:17" ht="15" customHeight="1" x14ac:dyDescent="0.2">
      <c r="A65" s="186"/>
      <c r="B65" s="143" t="s">
        <v>60</v>
      </c>
      <c r="C65" s="144"/>
      <c r="D65" s="144"/>
      <c r="E65" s="145"/>
      <c r="F65" s="118">
        <f>SUM(F62:G64)</f>
        <v>72.95</v>
      </c>
      <c r="G65" s="119"/>
      <c r="L65" s="87">
        <v>8</v>
      </c>
      <c r="M65" s="88" t="s">
        <v>138</v>
      </c>
      <c r="N65" s="87" t="s">
        <v>132</v>
      </c>
      <c r="O65" s="89">
        <v>8.9600000000000009</v>
      </c>
      <c r="P65" s="87">
        <v>1</v>
      </c>
      <c r="Q65" s="90">
        <f t="shared" si="0"/>
        <v>8.9600000000000009</v>
      </c>
    </row>
    <row r="66" spans="1:17" ht="23.25" customHeight="1" x14ac:dyDescent="0.2">
      <c r="A66" s="186"/>
      <c r="B66" s="1">
        <v>2</v>
      </c>
      <c r="C66" s="176" t="s">
        <v>61</v>
      </c>
      <c r="D66" s="177"/>
      <c r="E66" s="178"/>
      <c r="F66" s="153" t="s">
        <v>62</v>
      </c>
      <c r="G66" s="154"/>
      <c r="I66" s="80"/>
      <c r="L66" s="87"/>
      <c r="M66" s="88"/>
      <c r="N66" s="87"/>
      <c r="O66" s="87"/>
      <c r="P66" s="87"/>
      <c r="Q66" s="90"/>
    </row>
    <row r="67" spans="1:17" ht="18" customHeight="1" x14ac:dyDescent="0.2">
      <c r="A67" s="186"/>
      <c r="B67" s="26" t="s">
        <v>63</v>
      </c>
      <c r="C67" s="114" t="s">
        <v>64</v>
      </c>
      <c r="D67" s="156"/>
      <c r="E67" s="115"/>
      <c r="F67" s="170">
        <f>J61</f>
        <v>61.5</v>
      </c>
      <c r="G67" s="171"/>
      <c r="I67" s="80"/>
      <c r="L67" s="91"/>
      <c r="M67" s="92" t="s">
        <v>139</v>
      </c>
      <c r="N67" s="91"/>
      <c r="O67" s="91"/>
      <c r="P67" s="91"/>
      <c r="Q67" s="90">
        <f>SUM(Q60:Q66)</f>
        <v>875.33999999999992</v>
      </c>
    </row>
    <row r="68" spans="1:17" ht="17.25" customHeight="1" x14ac:dyDescent="0.2">
      <c r="A68" s="186"/>
      <c r="B68" s="26" t="s">
        <v>65</v>
      </c>
      <c r="C68" s="114" t="s">
        <v>66</v>
      </c>
      <c r="D68" s="156"/>
      <c r="E68" s="115"/>
      <c r="F68" s="170">
        <v>455</v>
      </c>
      <c r="G68" s="171"/>
      <c r="I68" s="81" t="s">
        <v>117</v>
      </c>
      <c r="J68" s="12" t="s">
        <v>118</v>
      </c>
      <c r="K68" s="79"/>
      <c r="L68" s="91"/>
      <c r="M68" s="92" t="s">
        <v>140</v>
      </c>
      <c r="N68" s="91"/>
      <c r="O68" s="91"/>
      <c r="P68" s="91"/>
      <c r="Q68" s="90">
        <f>ROUND(Q67/12,2)</f>
        <v>72.95</v>
      </c>
    </row>
    <row r="69" spans="1:17" ht="17.25" customHeight="1" x14ac:dyDescent="0.2">
      <c r="A69" s="186"/>
      <c r="B69" s="26" t="s">
        <v>67</v>
      </c>
      <c r="C69" s="114" t="s">
        <v>116</v>
      </c>
      <c r="D69" s="156"/>
      <c r="E69" s="115"/>
      <c r="F69" s="170">
        <v>160.27000000000001</v>
      </c>
      <c r="G69" s="171"/>
      <c r="I69" s="81" t="s">
        <v>119</v>
      </c>
      <c r="K69" s="79"/>
    </row>
    <row r="70" spans="1:17" ht="16.5" customHeight="1" thickBot="1" x14ac:dyDescent="0.25">
      <c r="A70" s="186"/>
      <c r="B70" s="26" t="s">
        <v>68</v>
      </c>
      <c r="C70" s="114" t="s">
        <v>120</v>
      </c>
      <c r="D70" s="156"/>
      <c r="E70" s="115"/>
      <c r="F70" s="116">
        <v>12.53</v>
      </c>
      <c r="G70" s="117"/>
    </row>
    <row r="71" spans="1:17" ht="18" customHeight="1" thickTop="1" x14ac:dyDescent="0.2">
      <c r="A71" s="186"/>
      <c r="B71" s="26" t="s">
        <v>69</v>
      </c>
      <c r="C71" s="202" t="s">
        <v>94</v>
      </c>
      <c r="D71" s="203"/>
      <c r="E71" s="204"/>
      <c r="F71" s="116">
        <f>J75</f>
        <v>120</v>
      </c>
      <c r="G71" s="117"/>
      <c r="I71" s="64" t="s">
        <v>148</v>
      </c>
      <c r="J71" s="75">
        <v>6</v>
      </c>
    </row>
    <row r="72" spans="1:17" ht="17.25" customHeight="1" x14ac:dyDescent="0.2">
      <c r="A72" s="186"/>
      <c r="B72" s="35" t="s">
        <v>70</v>
      </c>
      <c r="C72" s="210" t="s">
        <v>95</v>
      </c>
      <c r="D72" s="211"/>
      <c r="E72" s="212"/>
      <c r="F72" s="170">
        <v>104.82</v>
      </c>
      <c r="G72" s="171"/>
      <c r="I72" s="66" t="s">
        <v>149</v>
      </c>
      <c r="J72" s="69">
        <v>20</v>
      </c>
    </row>
    <row r="73" spans="1:17" ht="30" customHeight="1" x14ac:dyDescent="0.2">
      <c r="A73" s="187"/>
      <c r="B73" s="169" t="s">
        <v>71</v>
      </c>
      <c r="C73" s="169"/>
      <c r="D73" s="169"/>
      <c r="E73" s="169"/>
      <c r="F73" s="179">
        <f>SUM(F67:G72)</f>
        <v>914.11999999999989</v>
      </c>
      <c r="G73" s="104"/>
      <c r="I73" s="76" t="s">
        <v>114</v>
      </c>
      <c r="J73" s="77">
        <f>J71*J72</f>
        <v>120</v>
      </c>
    </row>
    <row r="74" spans="1:17" ht="19.5" customHeight="1" x14ac:dyDescent="0.2">
      <c r="A74" s="21"/>
      <c r="B74" s="182" t="s">
        <v>0</v>
      </c>
      <c r="C74" s="183"/>
      <c r="D74" s="183"/>
      <c r="E74" s="184"/>
      <c r="F74" s="118">
        <f>SUM(F65,F73)</f>
        <v>987.06999999999994</v>
      </c>
      <c r="G74" s="172"/>
      <c r="I74" s="66" t="s">
        <v>115</v>
      </c>
      <c r="J74" s="78"/>
    </row>
    <row r="75" spans="1:17" ht="18.75" customHeight="1" thickBot="1" x14ac:dyDescent="0.25">
      <c r="A75" s="180"/>
      <c r="B75" s="143" t="s">
        <v>72</v>
      </c>
      <c r="C75" s="144"/>
      <c r="D75" s="144"/>
      <c r="E75" s="145"/>
      <c r="F75" s="118">
        <f>SUM(F59,F74)</f>
        <v>4447.8870150399998</v>
      </c>
      <c r="G75" s="172"/>
      <c r="I75" s="70" t="s">
        <v>111</v>
      </c>
      <c r="J75" s="71">
        <f>J73-J74</f>
        <v>120</v>
      </c>
    </row>
    <row r="76" spans="1:17" ht="24" customHeight="1" thickTop="1" x14ac:dyDescent="0.2">
      <c r="A76" s="181"/>
      <c r="B76" s="107" t="s">
        <v>73</v>
      </c>
      <c r="C76" s="108"/>
      <c r="D76" s="108"/>
      <c r="E76" s="109"/>
      <c r="F76" s="202"/>
      <c r="G76" s="204"/>
    </row>
    <row r="77" spans="1:17" ht="15.75" customHeight="1" x14ac:dyDescent="0.2">
      <c r="A77" s="185" t="s">
        <v>74</v>
      </c>
      <c r="B77" s="107" t="s">
        <v>75</v>
      </c>
      <c r="C77" s="109"/>
      <c r="D77" s="238" t="s">
        <v>76</v>
      </c>
      <c r="E77" s="239"/>
      <c r="F77" s="153" t="s">
        <v>62</v>
      </c>
      <c r="G77" s="154"/>
    </row>
    <row r="78" spans="1:17" ht="28.5" x14ac:dyDescent="0.2">
      <c r="A78" s="186"/>
      <c r="B78" s="32">
        <v>1</v>
      </c>
      <c r="C78" s="27" t="s">
        <v>77</v>
      </c>
      <c r="D78" s="240">
        <v>0.1</v>
      </c>
      <c r="E78" s="241"/>
      <c r="F78" s="116">
        <f>F20*D78</f>
        <v>204.16</v>
      </c>
      <c r="G78" s="117"/>
      <c r="J78" s="82"/>
    </row>
    <row r="79" spans="1:17" ht="19.5" customHeight="1" x14ac:dyDescent="0.2">
      <c r="A79" s="186"/>
      <c r="B79" s="32">
        <v>2</v>
      </c>
      <c r="C79" s="27" t="s">
        <v>78</v>
      </c>
      <c r="D79" s="240">
        <v>0.15</v>
      </c>
      <c r="E79" s="241"/>
      <c r="F79" s="116">
        <f>F20*D79</f>
        <v>306.23999999999995</v>
      </c>
      <c r="G79" s="117"/>
      <c r="I79" s="15"/>
      <c r="J79" s="80"/>
    </row>
    <row r="80" spans="1:17" ht="18" customHeight="1" x14ac:dyDescent="0.2">
      <c r="A80" s="186"/>
      <c r="B80" s="107" t="s">
        <v>79</v>
      </c>
      <c r="C80" s="109"/>
      <c r="D80" s="229">
        <f>SUM(D78:E79)</f>
        <v>0.25</v>
      </c>
      <c r="E80" s="230"/>
      <c r="F80" s="116">
        <f>SUM(F78,F79)</f>
        <v>510.4</v>
      </c>
      <c r="G80" s="117"/>
      <c r="J80" s="80"/>
    </row>
    <row r="81" spans="1:12" ht="16.5" customHeight="1" x14ac:dyDescent="0.2">
      <c r="A81" s="186"/>
      <c r="B81" s="202"/>
      <c r="C81" s="203"/>
      <c r="D81" s="203"/>
      <c r="E81" s="203"/>
      <c r="F81" s="203"/>
      <c r="G81" s="231"/>
      <c r="J81" s="80"/>
      <c r="L81" s="81"/>
    </row>
    <row r="82" spans="1:12" x14ac:dyDescent="0.2">
      <c r="A82" s="186"/>
      <c r="B82" s="202"/>
      <c r="C82" s="203"/>
      <c r="D82" s="203"/>
      <c r="E82" s="203"/>
      <c r="F82" s="203"/>
      <c r="G82" s="204"/>
    </row>
    <row r="83" spans="1:12" ht="18" customHeight="1" x14ac:dyDescent="0.2">
      <c r="A83" s="186"/>
      <c r="B83" s="32">
        <v>1</v>
      </c>
      <c r="C83" s="27" t="s">
        <v>80</v>
      </c>
      <c r="D83" s="232">
        <v>0.05</v>
      </c>
      <c r="E83" s="233"/>
      <c r="F83" s="116">
        <f>F20*D83</f>
        <v>102.08</v>
      </c>
      <c r="G83" s="117"/>
    </row>
    <row r="84" spans="1:12" ht="17.25" customHeight="1" x14ac:dyDescent="0.2">
      <c r="A84" s="186"/>
      <c r="B84" s="32">
        <v>2</v>
      </c>
      <c r="C84" s="27" t="s">
        <v>81</v>
      </c>
      <c r="D84" s="205">
        <v>1.6500000000000001E-2</v>
      </c>
      <c r="E84" s="206"/>
      <c r="F84" s="116">
        <f>F20*D84</f>
        <v>33.686399999999999</v>
      </c>
      <c r="G84" s="117"/>
    </row>
    <row r="85" spans="1:12" ht="18" customHeight="1" x14ac:dyDescent="0.2">
      <c r="A85" s="186"/>
      <c r="B85" s="32">
        <v>3</v>
      </c>
      <c r="C85" s="27" t="s">
        <v>82</v>
      </c>
      <c r="D85" s="205">
        <v>7.5999999999999998E-2</v>
      </c>
      <c r="E85" s="206"/>
      <c r="F85" s="116">
        <f>F20*D85</f>
        <v>155.16159999999999</v>
      </c>
      <c r="G85" s="117"/>
    </row>
    <row r="86" spans="1:12" ht="18" customHeight="1" x14ac:dyDescent="0.2">
      <c r="A86" s="186"/>
      <c r="B86" s="210"/>
      <c r="C86" s="212"/>
      <c r="D86" s="242">
        <f>D83+D84+D85</f>
        <v>0.14250000000000002</v>
      </c>
      <c r="E86" s="193"/>
      <c r="F86" s="116">
        <f>SUM(F83:G85)</f>
        <v>290.928</v>
      </c>
      <c r="G86" s="117"/>
    </row>
    <row r="87" spans="1:12" x14ac:dyDescent="0.2">
      <c r="A87" s="186"/>
      <c r="B87" s="194"/>
      <c r="C87" s="195"/>
      <c r="D87" s="195"/>
      <c r="E87" s="195"/>
      <c r="F87" s="195"/>
      <c r="G87" s="196"/>
    </row>
    <row r="88" spans="1:12" ht="18.75" customHeight="1" x14ac:dyDescent="0.2">
      <c r="A88" s="218"/>
      <c r="B88" s="197" t="s">
        <v>83</v>
      </c>
      <c r="C88" s="198"/>
      <c r="D88" s="198"/>
      <c r="E88" s="199"/>
      <c r="F88" s="200">
        <f>SUM(F78:G80,F83:G86)</f>
        <v>1602.6559999999999</v>
      </c>
      <c r="G88" s="201"/>
    </row>
    <row r="89" spans="1:12" ht="15.75" thickBot="1" x14ac:dyDescent="0.25">
      <c r="A89" s="4"/>
      <c r="B89" s="36"/>
      <c r="C89" s="36"/>
      <c r="D89" s="36"/>
      <c r="E89" s="37"/>
      <c r="F89" s="38"/>
      <c r="G89" s="39"/>
    </row>
    <row r="90" spans="1:12" ht="15" customHeight="1" thickBot="1" x14ac:dyDescent="0.25">
      <c r="A90" s="188" t="s">
        <v>84</v>
      </c>
      <c r="B90" s="189"/>
      <c r="C90" s="189"/>
      <c r="D90" s="189"/>
      <c r="E90" s="189"/>
      <c r="F90" s="189"/>
      <c r="G90" s="190"/>
    </row>
    <row r="91" spans="1:12" ht="18" customHeight="1" x14ac:dyDescent="0.2">
      <c r="A91" s="40">
        <v>1</v>
      </c>
      <c r="B91" s="225" t="s">
        <v>85</v>
      </c>
      <c r="C91" s="226"/>
      <c r="D91" s="226"/>
      <c r="E91" s="227"/>
      <c r="F91" s="219">
        <f>F59</f>
        <v>3460.8170150400001</v>
      </c>
      <c r="G91" s="220"/>
    </row>
    <row r="92" spans="1:12" ht="18" customHeight="1" x14ac:dyDescent="0.2">
      <c r="A92" s="32">
        <v>2</v>
      </c>
      <c r="B92" s="114" t="s">
        <v>86</v>
      </c>
      <c r="C92" s="156"/>
      <c r="D92" s="156"/>
      <c r="E92" s="228"/>
      <c r="F92" s="221">
        <f>F74</f>
        <v>987.06999999999994</v>
      </c>
      <c r="G92" s="222"/>
    </row>
    <row r="93" spans="1:12" ht="18.75" customHeight="1" x14ac:dyDescent="0.2">
      <c r="A93" s="32">
        <v>3</v>
      </c>
      <c r="B93" s="234" t="s">
        <v>87</v>
      </c>
      <c r="C93" s="235"/>
      <c r="D93" s="235"/>
      <c r="E93" s="236"/>
      <c r="F93" s="223">
        <f>F88</f>
        <v>1602.6559999999999</v>
      </c>
      <c r="G93" s="224"/>
    </row>
    <row r="94" spans="1:12" ht="17.25" customHeight="1" x14ac:dyDescent="0.2">
      <c r="A94" s="41"/>
      <c r="B94" s="83"/>
      <c r="C94" s="83"/>
      <c r="D94" s="83"/>
      <c r="E94" s="43"/>
      <c r="F94" s="44"/>
      <c r="G94" s="45"/>
    </row>
    <row r="95" spans="1:12" ht="25.5" customHeight="1" x14ac:dyDescent="0.2">
      <c r="A95" s="237" t="s">
        <v>88</v>
      </c>
      <c r="B95" s="214"/>
      <c r="C95" s="214"/>
      <c r="D95" s="214"/>
      <c r="E95" s="215"/>
      <c r="F95" s="93">
        <f>SUM(F91:G93)</f>
        <v>6050.5430150399998</v>
      </c>
      <c r="G95" s="94"/>
    </row>
    <row r="96" spans="1:12" ht="24" customHeight="1" x14ac:dyDescent="0.2">
      <c r="A96" s="213" t="s">
        <v>123</v>
      </c>
      <c r="B96" s="214"/>
      <c r="C96" s="214"/>
      <c r="D96" s="214"/>
      <c r="E96" s="215"/>
      <c r="F96" s="216">
        <f>F95*E9</f>
        <v>30252.715075199998</v>
      </c>
      <c r="G96" s="217"/>
    </row>
    <row r="97" spans="1:8" ht="21.75" customHeight="1" x14ac:dyDescent="0.2">
      <c r="A97" s="5"/>
      <c r="B97" s="5"/>
      <c r="C97" s="5"/>
      <c r="D97" s="5"/>
      <c r="E97" s="8"/>
      <c r="F97" s="46"/>
      <c r="G97" s="47"/>
    </row>
    <row r="98" spans="1:8" ht="14.25" customHeight="1" x14ac:dyDescent="0.2">
      <c r="A98" s="155"/>
      <c r="B98" s="155"/>
      <c r="C98" s="155"/>
      <c r="D98" s="155"/>
      <c r="E98" s="155"/>
      <c r="F98" s="155"/>
      <c r="G98" s="155"/>
      <c r="H98" s="10"/>
    </row>
    <row r="99" spans="1:8" ht="33.75" customHeight="1" x14ac:dyDescent="0.2">
      <c r="A99" s="155"/>
      <c r="B99" s="155"/>
      <c r="C99" s="155"/>
      <c r="D99" s="155"/>
      <c r="E99" s="155"/>
      <c r="F99" s="155"/>
      <c r="G99" s="155"/>
      <c r="H99" s="11"/>
    </row>
    <row r="100" spans="1:8" ht="52.5" customHeight="1" x14ac:dyDescent="0.2">
      <c r="A100" s="155"/>
      <c r="B100" s="155"/>
      <c r="C100" s="155"/>
      <c r="D100" s="155"/>
      <c r="E100" s="155"/>
      <c r="F100" s="155"/>
      <c r="G100" s="155"/>
      <c r="H100" s="63" t="s">
        <v>106</v>
      </c>
    </row>
    <row r="101" spans="1:8" x14ac:dyDescent="0.2">
      <c r="A101" s="155"/>
      <c r="B101" s="155"/>
      <c r="C101" s="155"/>
      <c r="D101" s="155"/>
      <c r="E101" s="155"/>
      <c r="F101" s="155"/>
      <c r="G101" s="155"/>
    </row>
    <row r="102" spans="1:8" x14ac:dyDescent="0.2">
      <c r="A102" s="155"/>
      <c r="B102" s="155"/>
      <c r="C102" s="155"/>
      <c r="D102" s="155"/>
      <c r="E102" s="155"/>
      <c r="F102" s="155"/>
      <c r="G102" s="155"/>
    </row>
    <row r="103" spans="1:8" x14ac:dyDescent="0.2">
      <c r="A103" s="155"/>
      <c r="B103" s="155"/>
      <c r="C103" s="155"/>
      <c r="D103" s="155"/>
      <c r="E103" s="155"/>
      <c r="F103" s="155"/>
      <c r="G103" s="155"/>
    </row>
    <row r="104" spans="1:8" x14ac:dyDescent="0.2">
      <c r="A104" s="155"/>
      <c r="B104" s="155"/>
      <c r="C104" s="155"/>
      <c r="D104" s="155"/>
      <c r="E104" s="155"/>
      <c r="F104" s="155"/>
      <c r="G104" s="155"/>
    </row>
    <row r="105" spans="1:8" x14ac:dyDescent="0.2">
      <c r="A105" s="155"/>
      <c r="B105" s="155"/>
      <c r="C105" s="155"/>
      <c r="D105" s="155"/>
      <c r="E105" s="155"/>
      <c r="F105" s="155"/>
      <c r="G105" s="155"/>
    </row>
    <row r="106" spans="1:8" x14ac:dyDescent="0.2">
      <c r="A106" s="155"/>
      <c r="B106" s="155"/>
      <c r="C106" s="155"/>
      <c r="D106" s="155"/>
      <c r="E106" s="155"/>
      <c r="F106" s="155"/>
      <c r="G106" s="155"/>
    </row>
    <row r="107" spans="1:8" x14ac:dyDescent="0.2">
      <c r="A107" s="155"/>
      <c r="B107" s="155"/>
      <c r="C107" s="155"/>
      <c r="D107" s="155"/>
      <c r="E107" s="155"/>
      <c r="F107" s="155"/>
      <c r="G107" s="155"/>
    </row>
    <row r="108" spans="1:8" x14ac:dyDescent="0.2">
      <c r="A108" s="155"/>
      <c r="B108" s="155"/>
      <c r="C108" s="155"/>
      <c r="D108" s="155"/>
      <c r="E108" s="155"/>
      <c r="F108" s="155"/>
      <c r="G108" s="155"/>
    </row>
    <row r="109" spans="1:8" x14ac:dyDescent="0.2">
      <c r="A109" s="155"/>
      <c r="B109" s="155"/>
      <c r="C109" s="155"/>
      <c r="D109" s="155"/>
      <c r="E109" s="155"/>
      <c r="F109" s="155"/>
      <c r="G109" s="155"/>
    </row>
    <row r="110" spans="1:8" x14ac:dyDescent="0.2">
      <c r="A110" s="155"/>
      <c r="B110" s="155"/>
      <c r="C110" s="155"/>
      <c r="D110" s="155"/>
      <c r="E110" s="155"/>
      <c r="F110" s="155"/>
      <c r="G110" s="155"/>
    </row>
    <row r="111" spans="1:8" x14ac:dyDescent="0.2">
      <c r="A111" s="155"/>
      <c r="B111" s="155"/>
      <c r="C111" s="155"/>
      <c r="D111" s="155"/>
      <c r="E111" s="155"/>
      <c r="F111" s="155"/>
      <c r="G111" s="155"/>
    </row>
    <row r="112" spans="1:8" x14ac:dyDescent="0.2">
      <c r="A112" s="155"/>
      <c r="B112" s="155"/>
      <c r="C112" s="155"/>
      <c r="D112" s="155"/>
      <c r="E112" s="155"/>
      <c r="F112" s="155"/>
      <c r="G112" s="155"/>
    </row>
    <row r="113" spans="1:7" x14ac:dyDescent="0.2">
      <c r="A113" s="155"/>
      <c r="B113" s="155"/>
      <c r="C113" s="155"/>
      <c r="D113" s="155"/>
      <c r="E113" s="155"/>
      <c r="F113" s="155"/>
      <c r="G113" s="155"/>
    </row>
    <row r="114" spans="1:7" x14ac:dyDescent="0.2">
      <c r="A114" s="155"/>
      <c r="B114" s="155"/>
      <c r="C114" s="155"/>
      <c r="D114" s="155"/>
      <c r="E114" s="155"/>
      <c r="F114" s="155"/>
      <c r="G114" s="155"/>
    </row>
    <row r="115" spans="1:7" x14ac:dyDescent="0.2">
      <c r="A115" s="155"/>
      <c r="B115" s="155"/>
      <c r="C115" s="155"/>
      <c r="D115" s="155"/>
      <c r="E115" s="155"/>
      <c r="F115" s="155"/>
      <c r="G115" s="155"/>
    </row>
    <row r="116" spans="1:7" x14ac:dyDescent="0.2">
      <c r="A116" s="155"/>
      <c r="B116" s="155"/>
      <c r="C116" s="155"/>
      <c r="D116" s="155"/>
      <c r="E116" s="155"/>
      <c r="F116" s="155"/>
      <c r="G116" s="155"/>
    </row>
    <row r="117" spans="1:7" x14ac:dyDescent="0.2">
      <c r="A117" s="155"/>
      <c r="B117" s="155"/>
      <c r="C117" s="155"/>
      <c r="D117" s="155"/>
      <c r="E117" s="155"/>
      <c r="F117" s="155"/>
      <c r="G117" s="155"/>
    </row>
    <row r="118" spans="1:7" x14ac:dyDescent="0.2">
      <c r="A118" s="155"/>
      <c r="B118" s="155"/>
      <c r="C118" s="155"/>
      <c r="D118" s="155"/>
      <c r="E118" s="155"/>
      <c r="F118" s="155"/>
      <c r="G118" s="155"/>
    </row>
    <row r="119" spans="1:7" x14ac:dyDescent="0.2">
      <c r="A119" s="155"/>
      <c r="B119" s="155"/>
      <c r="C119" s="155"/>
      <c r="D119" s="155"/>
      <c r="E119" s="155"/>
      <c r="F119" s="155"/>
      <c r="G119" s="155"/>
    </row>
    <row r="120" spans="1:7" x14ac:dyDescent="0.2">
      <c r="A120" s="155"/>
      <c r="B120" s="155"/>
      <c r="C120" s="155"/>
      <c r="D120" s="155"/>
      <c r="E120" s="155"/>
      <c r="F120" s="155"/>
      <c r="G120" s="155"/>
    </row>
    <row r="121" spans="1:7" x14ac:dyDescent="0.2">
      <c r="A121" s="155"/>
      <c r="B121" s="155"/>
      <c r="C121" s="155"/>
      <c r="D121" s="155"/>
      <c r="E121" s="155"/>
      <c r="F121" s="155"/>
      <c r="G121" s="155"/>
    </row>
    <row r="122" spans="1:7" x14ac:dyDescent="0.2">
      <c r="A122" s="155"/>
      <c r="B122" s="155"/>
      <c r="C122" s="155"/>
      <c r="D122" s="155"/>
      <c r="E122" s="155"/>
      <c r="F122" s="155"/>
      <c r="G122" s="155"/>
    </row>
    <row r="123" spans="1:7" x14ac:dyDescent="0.2">
      <c r="A123" s="155"/>
      <c r="B123" s="155"/>
      <c r="C123" s="155"/>
      <c r="D123" s="155"/>
      <c r="E123" s="155"/>
      <c r="F123" s="155"/>
      <c r="G123" s="155"/>
    </row>
    <row r="124" spans="1:7" x14ac:dyDescent="0.2">
      <c r="A124" s="155"/>
      <c r="B124" s="155"/>
      <c r="C124" s="155"/>
      <c r="D124" s="155"/>
      <c r="E124" s="155"/>
      <c r="F124" s="155"/>
      <c r="G124" s="155"/>
    </row>
    <row r="125" spans="1:7" x14ac:dyDescent="0.2">
      <c r="A125" s="155"/>
      <c r="B125" s="155"/>
      <c r="C125" s="155"/>
      <c r="D125" s="155"/>
      <c r="E125" s="155"/>
      <c r="F125" s="155"/>
      <c r="G125" s="155"/>
    </row>
    <row r="126" spans="1:7" x14ac:dyDescent="0.2">
      <c r="A126" s="155"/>
      <c r="B126" s="155"/>
      <c r="C126" s="155"/>
      <c r="D126" s="155"/>
      <c r="E126" s="155"/>
      <c r="F126" s="155"/>
      <c r="G126" s="155"/>
    </row>
    <row r="127" spans="1:7" x14ac:dyDescent="0.2">
      <c r="A127" s="48"/>
      <c r="B127" s="48"/>
      <c r="C127" s="48"/>
      <c r="D127" s="48"/>
      <c r="E127" s="49"/>
      <c r="F127" s="50"/>
      <c r="G127" s="39"/>
    </row>
    <row r="128" spans="1:7" x14ac:dyDescent="0.2">
      <c r="A128" s="48"/>
      <c r="B128" s="48"/>
      <c r="C128" s="48"/>
      <c r="D128" s="48"/>
      <c r="E128" s="49"/>
      <c r="F128" s="50"/>
      <c r="G128" s="39"/>
    </row>
  </sheetData>
  <mergeCells count="172">
    <mergeCell ref="A1:G1"/>
    <mergeCell ref="A2:D2"/>
    <mergeCell ref="E2:E4"/>
    <mergeCell ref="F2:G4"/>
    <mergeCell ref="A3:D3"/>
    <mergeCell ref="A4:D4"/>
    <mergeCell ref="A5:G5"/>
    <mergeCell ref="A6:G6"/>
    <mergeCell ref="A7:E7"/>
    <mergeCell ref="F7:G8"/>
    <mergeCell ref="A8:D8"/>
    <mergeCell ref="A9:D9"/>
    <mergeCell ref="F9:G11"/>
    <mergeCell ref="A10:D10"/>
    <mergeCell ref="A11:D11"/>
    <mergeCell ref="F20:G20"/>
    <mergeCell ref="B21:G21"/>
    <mergeCell ref="B22:G22"/>
    <mergeCell ref="C23:D23"/>
    <mergeCell ref="F23:G23"/>
    <mergeCell ref="C24:D24"/>
    <mergeCell ref="F24:G24"/>
    <mergeCell ref="A12:G12"/>
    <mergeCell ref="A13:G13"/>
    <mergeCell ref="A14:A59"/>
    <mergeCell ref="B14:G14"/>
    <mergeCell ref="F15:G15"/>
    <mergeCell ref="F16:G16"/>
    <mergeCell ref="F17:G17"/>
    <mergeCell ref="F18:G18"/>
    <mergeCell ref="F19:G19"/>
    <mergeCell ref="C20:E20"/>
    <mergeCell ref="C28:D28"/>
    <mergeCell ref="F28:G28"/>
    <mergeCell ref="C29:D29"/>
    <mergeCell ref="F29:G29"/>
    <mergeCell ref="C30:D30"/>
    <mergeCell ref="F30:G30"/>
    <mergeCell ref="C25:D25"/>
    <mergeCell ref="F25:G25"/>
    <mergeCell ref="C26:D26"/>
    <mergeCell ref="F26:G26"/>
    <mergeCell ref="C27:D27"/>
    <mergeCell ref="F27:G27"/>
    <mergeCell ref="C35:D35"/>
    <mergeCell ref="F35:G35"/>
    <mergeCell ref="C36:D36"/>
    <mergeCell ref="F36:G36"/>
    <mergeCell ref="C37:D37"/>
    <mergeCell ref="F37:G37"/>
    <mergeCell ref="C31:D31"/>
    <mergeCell ref="F31:G31"/>
    <mergeCell ref="C32:D32"/>
    <mergeCell ref="F32:G32"/>
    <mergeCell ref="B33:G33"/>
    <mergeCell ref="C34:D34"/>
    <mergeCell ref="F34:G34"/>
    <mergeCell ref="C41:D41"/>
    <mergeCell ref="F41:G41"/>
    <mergeCell ref="C42:D42"/>
    <mergeCell ref="F42:G42"/>
    <mergeCell ref="C43:D43"/>
    <mergeCell ref="F43:G43"/>
    <mergeCell ref="C38:D38"/>
    <mergeCell ref="F38:G38"/>
    <mergeCell ref="C39:D39"/>
    <mergeCell ref="F39:G39"/>
    <mergeCell ref="C40:D40"/>
    <mergeCell ref="F40:G40"/>
    <mergeCell ref="C48:D48"/>
    <mergeCell ref="F48:G48"/>
    <mergeCell ref="C49:D49"/>
    <mergeCell ref="F49:G49"/>
    <mergeCell ref="C50:D50"/>
    <mergeCell ref="F50:G50"/>
    <mergeCell ref="C44:D44"/>
    <mergeCell ref="F44:G44"/>
    <mergeCell ref="B45:G45"/>
    <mergeCell ref="C46:D46"/>
    <mergeCell ref="F46:G46"/>
    <mergeCell ref="C47:D47"/>
    <mergeCell ref="F47:G47"/>
    <mergeCell ref="C55:D55"/>
    <mergeCell ref="F55:G55"/>
    <mergeCell ref="C56:D56"/>
    <mergeCell ref="F56:G56"/>
    <mergeCell ref="C57:D57"/>
    <mergeCell ref="F57:G57"/>
    <mergeCell ref="C51:D51"/>
    <mergeCell ref="F51:G51"/>
    <mergeCell ref="C52:D52"/>
    <mergeCell ref="F52:G52"/>
    <mergeCell ref="B53:G53"/>
    <mergeCell ref="C54:D54"/>
    <mergeCell ref="F54:G54"/>
    <mergeCell ref="B58:D58"/>
    <mergeCell ref="F58:G58"/>
    <mergeCell ref="B59:E59"/>
    <mergeCell ref="F59:G59"/>
    <mergeCell ref="M59:Q59"/>
    <mergeCell ref="A60:A73"/>
    <mergeCell ref="B60:G60"/>
    <mergeCell ref="C61:D61"/>
    <mergeCell ref="F61:G61"/>
    <mergeCell ref="C62:D62"/>
    <mergeCell ref="C66:E66"/>
    <mergeCell ref="F66:G66"/>
    <mergeCell ref="C67:E67"/>
    <mergeCell ref="F67:G67"/>
    <mergeCell ref="C68:E68"/>
    <mergeCell ref="F68:G68"/>
    <mergeCell ref="F62:G62"/>
    <mergeCell ref="C63:D63"/>
    <mergeCell ref="F63:G63"/>
    <mergeCell ref="C64:D64"/>
    <mergeCell ref="F64:G64"/>
    <mergeCell ref="B65:E65"/>
    <mergeCell ref="F65:G65"/>
    <mergeCell ref="C72:E72"/>
    <mergeCell ref="F72:G72"/>
    <mergeCell ref="B73:E73"/>
    <mergeCell ref="F73:G73"/>
    <mergeCell ref="B74:E74"/>
    <mergeCell ref="F74:G74"/>
    <mergeCell ref="C69:E69"/>
    <mergeCell ref="F69:G69"/>
    <mergeCell ref="C70:E70"/>
    <mergeCell ref="F70:G70"/>
    <mergeCell ref="C71:E71"/>
    <mergeCell ref="F71:G71"/>
    <mergeCell ref="F78:G78"/>
    <mergeCell ref="D79:E79"/>
    <mergeCell ref="F79:G79"/>
    <mergeCell ref="B80:C80"/>
    <mergeCell ref="D80:E80"/>
    <mergeCell ref="F80:G80"/>
    <mergeCell ref="A75:A76"/>
    <mergeCell ref="B75:E75"/>
    <mergeCell ref="F75:G75"/>
    <mergeCell ref="B76:E76"/>
    <mergeCell ref="F76:G76"/>
    <mergeCell ref="A77:A88"/>
    <mergeCell ref="B77:C77"/>
    <mergeCell ref="D77:E77"/>
    <mergeCell ref="F77:G77"/>
    <mergeCell ref="D78:E78"/>
    <mergeCell ref="D85:E85"/>
    <mergeCell ref="F85:G85"/>
    <mergeCell ref="B86:C86"/>
    <mergeCell ref="D86:E86"/>
    <mergeCell ref="F86:G86"/>
    <mergeCell ref="B87:G87"/>
    <mergeCell ref="B81:G81"/>
    <mergeCell ref="B82:G82"/>
    <mergeCell ref="D83:E83"/>
    <mergeCell ref="F83:G83"/>
    <mergeCell ref="D84:E84"/>
    <mergeCell ref="F84:G84"/>
    <mergeCell ref="A98:G98"/>
    <mergeCell ref="A99:G126"/>
    <mergeCell ref="B93:E93"/>
    <mergeCell ref="F93:G93"/>
    <mergeCell ref="A95:E95"/>
    <mergeCell ref="A96:E96"/>
    <mergeCell ref="F96:G96"/>
    <mergeCell ref="B88:E88"/>
    <mergeCell ref="F88:G88"/>
    <mergeCell ref="A90:G90"/>
    <mergeCell ref="B91:E91"/>
    <mergeCell ref="F91:G91"/>
    <mergeCell ref="B92:E92"/>
    <mergeCell ref="F92:G92"/>
  </mergeCells>
  <conditionalFormatting sqref="O60:O65">
    <cfRule type="cellIs" dxfId="4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28"/>
  <sheetViews>
    <sheetView topLeftCell="A67" workbookViewId="0">
      <selection activeCell="D79" sqref="D79:E79"/>
    </sheetView>
  </sheetViews>
  <sheetFormatPr defaultColWidth="9.33203125" defaultRowHeight="14.25" x14ac:dyDescent="0.2"/>
  <cols>
    <col min="1" max="2" width="10.83203125" style="12" customWidth="1"/>
    <col min="3" max="3" width="42" style="12" customWidth="1"/>
    <col min="4" max="4" width="27.1640625" style="12" customWidth="1"/>
    <col min="5" max="5" width="25.83203125" style="16" customWidth="1"/>
    <col min="6" max="6" width="15.33203125" style="17" customWidth="1"/>
    <col min="7" max="7" width="10.5" style="15" customWidth="1"/>
    <col min="8" max="8" width="9.33203125" style="12"/>
    <col min="9" max="9" width="54.6640625" style="12" customWidth="1"/>
    <col min="10" max="10" width="23.33203125" style="12" customWidth="1"/>
    <col min="11" max="11" width="9.33203125" style="12"/>
    <col min="12" max="12" width="14.1640625" style="12" bestFit="1" customWidth="1"/>
    <col min="13" max="13" width="24.6640625" style="12" bestFit="1" customWidth="1"/>
    <col min="14" max="16" width="9.33203125" style="12"/>
    <col min="17" max="17" width="15.1640625" style="12" bestFit="1" customWidth="1"/>
    <col min="18" max="16384" width="9.33203125" style="12"/>
  </cols>
  <sheetData>
    <row r="1" spans="1:9" ht="40.5" customHeight="1" x14ac:dyDescent="0.2">
      <c r="A1" s="131" t="s">
        <v>97</v>
      </c>
      <c r="B1" s="132"/>
      <c r="C1" s="132"/>
      <c r="D1" s="132"/>
      <c r="E1" s="132"/>
      <c r="F1" s="132"/>
      <c r="G1" s="133"/>
    </row>
    <row r="2" spans="1:9" ht="79.7" customHeight="1" x14ac:dyDescent="0.2">
      <c r="A2" s="124" t="s">
        <v>96</v>
      </c>
      <c r="B2" s="125"/>
      <c r="C2" s="125"/>
      <c r="D2" s="126"/>
      <c r="E2" s="134" t="s">
        <v>1</v>
      </c>
      <c r="F2" s="137"/>
      <c r="G2" s="138"/>
    </row>
    <row r="3" spans="1:9" ht="15.95" customHeight="1" x14ac:dyDescent="0.2">
      <c r="A3" s="127" t="s">
        <v>121</v>
      </c>
      <c r="B3" s="127"/>
      <c r="C3" s="127"/>
      <c r="D3" s="128"/>
      <c r="E3" s="135"/>
      <c r="F3" s="139"/>
      <c r="G3" s="140"/>
    </row>
    <row r="4" spans="1:9" ht="13.35" customHeight="1" x14ac:dyDescent="0.2">
      <c r="A4" s="129"/>
      <c r="B4" s="129"/>
      <c r="C4" s="129"/>
      <c r="D4" s="130"/>
      <c r="E4" s="136"/>
      <c r="F4" s="141"/>
      <c r="G4" s="142"/>
    </row>
    <row r="5" spans="1:9" ht="20.85" customHeight="1" x14ac:dyDescent="0.2">
      <c r="A5" s="163" t="s">
        <v>2</v>
      </c>
      <c r="B5" s="164"/>
      <c r="C5" s="164"/>
      <c r="D5" s="164"/>
      <c r="E5" s="164"/>
      <c r="F5" s="164"/>
      <c r="G5" s="165"/>
    </row>
    <row r="6" spans="1:9" ht="30.6" customHeight="1" x14ac:dyDescent="0.2">
      <c r="A6" s="166" t="s">
        <v>104</v>
      </c>
      <c r="B6" s="167"/>
      <c r="C6" s="167"/>
      <c r="D6" s="167"/>
      <c r="E6" s="167"/>
      <c r="F6" s="167"/>
      <c r="G6" s="168"/>
    </row>
    <row r="7" spans="1:9" ht="15.75" customHeight="1" x14ac:dyDescent="0.2">
      <c r="A7" s="107" t="s">
        <v>3</v>
      </c>
      <c r="B7" s="108"/>
      <c r="C7" s="108"/>
      <c r="D7" s="108"/>
      <c r="E7" s="109"/>
      <c r="F7" s="157" t="s">
        <v>98</v>
      </c>
      <c r="G7" s="158"/>
    </row>
    <row r="8" spans="1:9" ht="15.75" customHeight="1" x14ac:dyDescent="0.2">
      <c r="A8" s="114" t="s">
        <v>4</v>
      </c>
      <c r="B8" s="156"/>
      <c r="C8" s="156"/>
      <c r="D8" s="115"/>
      <c r="E8" s="22" t="s">
        <v>92</v>
      </c>
      <c r="F8" s="161"/>
      <c r="G8" s="162"/>
    </row>
    <row r="9" spans="1:9" ht="15.75" customHeight="1" x14ac:dyDescent="0.2">
      <c r="A9" s="114" t="s">
        <v>5</v>
      </c>
      <c r="B9" s="156"/>
      <c r="C9" s="156"/>
      <c r="D9" s="115"/>
      <c r="E9" s="23" t="s">
        <v>90</v>
      </c>
      <c r="F9" s="157" t="s">
        <v>6</v>
      </c>
      <c r="G9" s="158"/>
    </row>
    <row r="10" spans="1:9" ht="15.75" customHeight="1" x14ac:dyDescent="0.2">
      <c r="A10" s="114"/>
      <c r="B10" s="156"/>
      <c r="C10" s="156"/>
      <c r="D10" s="115"/>
      <c r="E10" s="23"/>
      <c r="F10" s="159"/>
      <c r="G10" s="160"/>
    </row>
    <row r="11" spans="1:9" ht="15.75" customHeight="1" x14ac:dyDescent="0.2">
      <c r="A11" s="114" t="s">
        <v>7</v>
      </c>
      <c r="B11" s="156"/>
      <c r="C11" s="156"/>
      <c r="D11" s="115"/>
      <c r="E11" s="24">
        <v>2842.4</v>
      </c>
      <c r="F11" s="161"/>
      <c r="G11" s="162"/>
    </row>
    <row r="12" spans="1:9" ht="29.85" customHeight="1" x14ac:dyDescent="0.2">
      <c r="A12" s="102" t="s">
        <v>8</v>
      </c>
      <c r="B12" s="103"/>
      <c r="C12" s="103"/>
      <c r="D12" s="103"/>
      <c r="E12" s="103"/>
      <c r="F12" s="103"/>
      <c r="G12" s="104"/>
    </row>
    <row r="13" spans="1:9" ht="24.6" customHeight="1" x14ac:dyDescent="0.2">
      <c r="A13" s="102" t="s">
        <v>9</v>
      </c>
      <c r="B13" s="103"/>
      <c r="C13" s="103"/>
      <c r="D13" s="103"/>
      <c r="E13" s="103"/>
      <c r="F13" s="103"/>
      <c r="G13" s="104"/>
    </row>
    <row r="14" spans="1:9" ht="18.75" customHeight="1" x14ac:dyDescent="0.2">
      <c r="A14" s="146" t="s">
        <v>10</v>
      </c>
      <c r="B14" s="107" t="s">
        <v>11</v>
      </c>
      <c r="C14" s="108"/>
      <c r="D14" s="108"/>
      <c r="E14" s="108"/>
      <c r="F14" s="108"/>
      <c r="G14" s="109"/>
    </row>
    <row r="15" spans="1:9" ht="19.5" customHeight="1" x14ac:dyDescent="0.2">
      <c r="A15" s="147"/>
      <c r="B15" s="2" t="s">
        <v>12</v>
      </c>
      <c r="C15" s="2" t="s">
        <v>13</v>
      </c>
      <c r="D15" s="25"/>
      <c r="E15" s="6" t="s">
        <v>14</v>
      </c>
      <c r="F15" s="153" t="s">
        <v>15</v>
      </c>
      <c r="G15" s="154"/>
    </row>
    <row r="16" spans="1:9" ht="18.75" customHeight="1" x14ac:dyDescent="0.2">
      <c r="A16" s="147"/>
      <c r="B16" s="26" t="s">
        <v>16</v>
      </c>
      <c r="C16" s="27" t="s">
        <v>17</v>
      </c>
      <c r="D16" s="28"/>
      <c r="E16" s="29">
        <v>1</v>
      </c>
      <c r="F16" s="170">
        <v>2842.4</v>
      </c>
      <c r="G16" s="171"/>
      <c r="I16" s="20"/>
    </row>
    <row r="17" spans="1:11" ht="17.25" customHeight="1" x14ac:dyDescent="0.2">
      <c r="A17" s="147"/>
      <c r="B17" s="26" t="s">
        <v>18</v>
      </c>
      <c r="C17" s="28" t="s">
        <v>93</v>
      </c>
      <c r="D17" s="28"/>
      <c r="E17" s="30"/>
      <c r="F17" s="116"/>
      <c r="G17" s="117"/>
    </row>
    <row r="18" spans="1:11" ht="18" customHeight="1" x14ac:dyDescent="0.2">
      <c r="A18" s="147"/>
      <c r="B18" s="26" t="s">
        <v>19</v>
      </c>
      <c r="C18" s="28" t="s">
        <v>102</v>
      </c>
      <c r="D18" s="28"/>
      <c r="E18" s="14"/>
      <c r="F18" s="116"/>
      <c r="G18" s="117"/>
    </row>
    <row r="19" spans="1:11" ht="17.25" customHeight="1" x14ac:dyDescent="0.2">
      <c r="A19" s="147"/>
      <c r="B19" s="26" t="s">
        <v>20</v>
      </c>
      <c r="C19" s="28" t="s">
        <v>103</v>
      </c>
      <c r="D19" s="28"/>
      <c r="E19" s="14"/>
      <c r="F19" s="116"/>
      <c r="G19" s="117"/>
    </row>
    <row r="20" spans="1:11" ht="20.85" customHeight="1" x14ac:dyDescent="0.2">
      <c r="A20" s="147"/>
      <c r="B20" s="31" t="s">
        <v>21</v>
      </c>
      <c r="C20" s="143" t="s">
        <v>22</v>
      </c>
      <c r="D20" s="144"/>
      <c r="E20" s="145"/>
      <c r="F20" s="118">
        <f>SUM(F16:G19)</f>
        <v>2842.4</v>
      </c>
      <c r="G20" s="119"/>
    </row>
    <row r="21" spans="1:11" ht="25.7" customHeight="1" x14ac:dyDescent="0.2">
      <c r="A21" s="147"/>
      <c r="B21" s="107" t="s">
        <v>23</v>
      </c>
      <c r="C21" s="108"/>
      <c r="D21" s="108"/>
      <c r="E21" s="108"/>
      <c r="F21" s="108"/>
      <c r="G21" s="109"/>
    </row>
    <row r="22" spans="1:11" ht="19.350000000000001" customHeight="1" x14ac:dyDescent="0.2">
      <c r="A22" s="147"/>
      <c r="B22" s="107" t="s">
        <v>24</v>
      </c>
      <c r="C22" s="108"/>
      <c r="D22" s="108"/>
      <c r="E22" s="108"/>
      <c r="F22" s="108"/>
      <c r="G22" s="109"/>
    </row>
    <row r="23" spans="1:11" ht="21.75" customHeight="1" x14ac:dyDescent="0.2">
      <c r="A23" s="147"/>
      <c r="B23" s="2" t="s">
        <v>12</v>
      </c>
      <c r="C23" s="110" t="s">
        <v>13</v>
      </c>
      <c r="D23" s="111"/>
      <c r="E23" s="6" t="s">
        <v>14</v>
      </c>
      <c r="F23" s="112" t="s">
        <v>15</v>
      </c>
      <c r="G23" s="113"/>
    </row>
    <row r="24" spans="1:11" ht="19.5" customHeight="1" x14ac:dyDescent="0.2">
      <c r="A24" s="147"/>
      <c r="B24" s="32">
        <v>1</v>
      </c>
      <c r="C24" s="114" t="s">
        <v>25</v>
      </c>
      <c r="D24" s="115"/>
      <c r="E24" s="9">
        <v>0.2</v>
      </c>
      <c r="F24" s="105">
        <f>F16*E24</f>
        <v>568.48</v>
      </c>
      <c r="G24" s="106"/>
    </row>
    <row r="25" spans="1:11" ht="18" customHeight="1" x14ac:dyDescent="0.2">
      <c r="A25" s="147"/>
      <c r="B25" s="32">
        <v>2</v>
      </c>
      <c r="C25" s="114" t="s">
        <v>26</v>
      </c>
      <c r="D25" s="115"/>
      <c r="E25" s="9">
        <v>1.4999999999999999E-2</v>
      </c>
      <c r="F25" s="105">
        <f>F20*E25</f>
        <v>42.636000000000003</v>
      </c>
      <c r="G25" s="106"/>
    </row>
    <row r="26" spans="1:11" ht="18" customHeight="1" x14ac:dyDescent="0.2">
      <c r="A26" s="147"/>
      <c r="B26" s="32">
        <v>3</v>
      </c>
      <c r="C26" s="114" t="s">
        <v>27</v>
      </c>
      <c r="D26" s="115"/>
      <c r="E26" s="9">
        <v>0.01</v>
      </c>
      <c r="F26" s="105">
        <f>F20*E26</f>
        <v>28.424000000000003</v>
      </c>
      <c r="G26" s="106"/>
    </row>
    <row r="27" spans="1:11" ht="18" customHeight="1" x14ac:dyDescent="0.2">
      <c r="A27" s="147"/>
      <c r="B27" s="32">
        <v>4</v>
      </c>
      <c r="C27" s="114" t="s">
        <v>28</v>
      </c>
      <c r="D27" s="115"/>
      <c r="E27" s="9">
        <v>2E-3</v>
      </c>
      <c r="F27" s="105">
        <f>F20*E27</f>
        <v>5.6848000000000001</v>
      </c>
      <c r="G27" s="106"/>
    </row>
    <row r="28" spans="1:11" ht="19.5" customHeight="1" x14ac:dyDescent="0.2">
      <c r="A28" s="147"/>
      <c r="B28" s="32">
        <v>5</v>
      </c>
      <c r="C28" s="114" t="s">
        <v>29</v>
      </c>
      <c r="D28" s="115"/>
      <c r="E28" s="9">
        <v>2.5000000000000001E-2</v>
      </c>
      <c r="F28" s="105">
        <f>F20*E28</f>
        <v>71.06</v>
      </c>
      <c r="G28" s="106"/>
    </row>
    <row r="29" spans="1:11" ht="18.75" customHeight="1" x14ac:dyDescent="0.2">
      <c r="A29" s="147"/>
      <c r="B29" s="32">
        <v>6</v>
      </c>
      <c r="C29" s="114" t="s">
        <v>30</v>
      </c>
      <c r="D29" s="115"/>
      <c r="E29" s="9">
        <v>0.08</v>
      </c>
      <c r="F29" s="105">
        <f>F20*E29</f>
        <v>227.39200000000002</v>
      </c>
      <c r="G29" s="106"/>
    </row>
    <row r="30" spans="1:11" ht="25.7" customHeight="1" x14ac:dyDescent="0.2">
      <c r="A30" s="147"/>
      <c r="B30" s="32">
        <v>7</v>
      </c>
      <c r="C30" s="114" t="s">
        <v>31</v>
      </c>
      <c r="D30" s="115"/>
      <c r="E30" s="9">
        <v>3.3000000000000002E-2</v>
      </c>
      <c r="F30" s="105">
        <f>F20*E30</f>
        <v>93.799200000000013</v>
      </c>
      <c r="G30" s="106"/>
    </row>
    <row r="31" spans="1:11" ht="18.75" customHeight="1" x14ac:dyDescent="0.2">
      <c r="A31" s="147"/>
      <c r="B31" s="32">
        <v>8</v>
      </c>
      <c r="C31" s="114" t="s">
        <v>32</v>
      </c>
      <c r="D31" s="115"/>
      <c r="E31" s="9">
        <v>6.0000000000000001E-3</v>
      </c>
      <c r="F31" s="105">
        <f>F20*E31</f>
        <v>17.054400000000001</v>
      </c>
      <c r="G31" s="106"/>
      <c r="K31" s="72"/>
    </row>
    <row r="32" spans="1:11" ht="18.75" customHeight="1" x14ac:dyDescent="0.2">
      <c r="A32" s="147"/>
      <c r="B32" s="13"/>
      <c r="C32" s="149" t="s">
        <v>33</v>
      </c>
      <c r="D32" s="150"/>
      <c r="E32" s="33">
        <v>0.371</v>
      </c>
      <c r="F32" s="151">
        <f>SUM(F24:G31)</f>
        <v>1054.5303999999999</v>
      </c>
      <c r="G32" s="152"/>
    </row>
    <row r="33" spans="1:10" ht="24" customHeight="1" x14ac:dyDescent="0.2">
      <c r="A33" s="147"/>
      <c r="B33" s="107" t="s">
        <v>34</v>
      </c>
      <c r="C33" s="108"/>
      <c r="D33" s="108"/>
      <c r="E33" s="108"/>
      <c r="F33" s="108"/>
      <c r="G33" s="109"/>
    </row>
    <row r="34" spans="1:10" ht="21" customHeight="1" x14ac:dyDescent="0.2">
      <c r="A34" s="147"/>
      <c r="B34" s="3" t="s">
        <v>12</v>
      </c>
      <c r="C34" s="110" t="s">
        <v>13</v>
      </c>
      <c r="D34" s="111"/>
      <c r="E34" s="7" t="s">
        <v>14</v>
      </c>
      <c r="F34" s="153" t="s">
        <v>15</v>
      </c>
      <c r="G34" s="154"/>
    </row>
    <row r="35" spans="1:10" ht="18" customHeight="1" x14ac:dyDescent="0.2">
      <c r="A35" s="147"/>
      <c r="B35" s="32">
        <v>9</v>
      </c>
      <c r="C35" s="114" t="s">
        <v>35</v>
      </c>
      <c r="D35" s="115"/>
      <c r="E35" s="9">
        <v>8.3299999999999999E-2</v>
      </c>
      <c r="F35" s="116">
        <f>F20*E35</f>
        <v>236.77191999999999</v>
      </c>
      <c r="G35" s="117"/>
    </row>
    <row r="36" spans="1:10" ht="18" customHeight="1" x14ac:dyDescent="0.2">
      <c r="A36" s="147"/>
      <c r="B36" s="32">
        <v>10</v>
      </c>
      <c r="C36" s="114" t="s">
        <v>36</v>
      </c>
      <c r="D36" s="115"/>
      <c r="E36" s="9">
        <v>1.3899999999999999E-2</v>
      </c>
      <c r="F36" s="116">
        <f>F20*E36</f>
        <v>39.509360000000001</v>
      </c>
      <c r="G36" s="117"/>
      <c r="I36" s="73"/>
    </row>
    <row r="37" spans="1:10" ht="16.5" customHeight="1" x14ac:dyDescent="0.2">
      <c r="A37" s="147"/>
      <c r="B37" s="32">
        <v>11</v>
      </c>
      <c r="C37" s="114" t="s">
        <v>37</v>
      </c>
      <c r="D37" s="115"/>
      <c r="E37" s="9">
        <v>2.9999999999999997E-4</v>
      </c>
      <c r="F37" s="116">
        <f>F20*E37</f>
        <v>0.85271999999999992</v>
      </c>
      <c r="G37" s="117"/>
    </row>
    <row r="38" spans="1:10" ht="15.75" customHeight="1" x14ac:dyDescent="0.2">
      <c r="A38" s="147"/>
      <c r="B38" s="32">
        <v>12</v>
      </c>
      <c r="C38" s="114" t="s">
        <v>38</v>
      </c>
      <c r="D38" s="115"/>
      <c r="E38" s="9">
        <v>2.0000000000000001E-4</v>
      </c>
      <c r="F38" s="116">
        <f>F20*E38</f>
        <v>0.5684800000000001</v>
      </c>
      <c r="G38" s="117"/>
    </row>
    <row r="39" spans="1:10" ht="18" customHeight="1" x14ac:dyDescent="0.2">
      <c r="A39" s="147"/>
      <c r="B39" s="32">
        <v>13</v>
      </c>
      <c r="C39" s="114" t="s">
        <v>39</v>
      </c>
      <c r="D39" s="115"/>
      <c r="E39" s="9">
        <v>2.8E-3</v>
      </c>
      <c r="F39" s="116">
        <f>F20*E39</f>
        <v>7.9587200000000005</v>
      </c>
      <c r="G39" s="117"/>
    </row>
    <row r="40" spans="1:10" ht="17.25" customHeight="1" x14ac:dyDescent="0.2">
      <c r="A40" s="147"/>
      <c r="B40" s="32">
        <v>14</v>
      </c>
      <c r="C40" s="114" t="s">
        <v>40</v>
      </c>
      <c r="D40" s="115"/>
      <c r="E40" s="9">
        <v>4.0000000000000002E-4</v>
      </c>
      <c r="F40" s="116">
        <f>F20*E40</f>
        <v>1.1369600000000002</v>
      </c>
      <c r="G40" s="117"/>
    </row>
    <row r="41" spans="1:10" ht="16.5" customHeight="1" x14ac:dyDescent="0.2">
      <c r="A41" s="147"/>
      <c r="B41" s="32">
        <v>15</v>
      </c>
      <c r="C41" s="114" t="s">
        <v>41</v>
      </c>
      <c r="D41" s="115"/>
      <c r="E41" s="9">
        <v>1.9400000000000001E-2</v>
      </c>
      <c r="F41" s="116">
        <f>F20*E41</f>
        <v>55.142560000000003</v>
      </c>
      <c r="G41" s="117"/>
      <c r="J41" s="73"/>
    </row>
    <row r="42" spans="1:10" ht="17.25" customHeight="1" x14ac:dyDescent="0.2">
      <c r="A42" s="147"/>
      <c r="B42" s="32">
        <v>16</v>
      </c>
      <c r="C42" s="114" t="s">
        <v>42</v>
      </c>
      <c r="D42" s="115"/>
      <c r="E42" s="9">
        <v>2.7799999999999998E-2</v>
      </c>
      <c r="F42" s="116">
        <f>F20*E42</f>
        <v>79.018720000000002</v>
      </c>
      <c r="G42" s="117"/>
    </row>
    <row r="43" spans="1:10" ht="16.5" customHeight="1" x14ac:dyDescent="0.2">
      <c r="A43" s="147"/>
      <c r="B43" s="32">
        <v>17</v>
      </c>
      <c r="C43" s="114" t="s">
        <v>91</v>
      </c>
      <c r="D43" s="115"/>
      <c r="E43" s="9">
        <v>8.3299999999999999E-2</v>
      </c>
      <c r="F43" s="116">
        <f>F20*E43</f>
        <v>236.77191999999999</v>
      </c>
      <c r="G43" s="117"/>
      <c r="J43" s="73"/>
    </row>
    <row r="44" spans="1:10" ht="17.25" customHeight="1" x14ac:dyDescent="0.2">
      <c r="A44" s="147"/>
      <c r="B44" s="13"/>
      <c r="C44" s="149" t="s">
        <v>43</v>
      </c>
      <c r="D44" s="150"/>
      <c r="E44" s="33">
        <v>0.23139999999999999</v>
      </c>
      <c r="F44" s="118">
        <f>SUM(F35:G43)</f>
        <v>657.73136</v>
      </c>
      <c r="G44" s="119"/>
    </row>
    <row r="45" spans="1:10" ht="30" customHeight="1" x14ac:dyDescent="0.2">
      <c r="A45" s="147"/>
      <c r="B45" s="107" t="s">
        <v>44</v>
      </c>
      <c r="C45" s="108"/>
      <c r="D45" s="108"/>
      <c r="E45" s="108"/>
      <c r="F45" s="108"/>
      <c r="G45" s="209"/>
      <c r="J45" s="73"/>
    </row>
    <row r="46" spans="1:10" ht="30" customHeight="1" x14ac:dyDescent="0.2">
      <c r="A46" s="147"/>
      <c r="B46" s="2" t="s">
        <v>12</v>
      </c>
      <c r="C46" s="110" t="s">
        <v>13</v>
      </c>
      <c r="D46" s="111"/>
      <c r="E46" s="6" t="s">
        <v>14</v>
      </c>
      <c r="F46" s="153" t="s">
        <v>15</v>
      </c>
      <c r="G46" s="154"/>
      <c r="J46" s="73"/>
    </row>
    <row r="47" spans="1:10" ht="18" customHeight="1" x14ac:dyDescent="0.2">
      <c r="A47" s="147"/>
      <c r="B47" s="32">
        <v>18</v>
      </c>
      <c r="C47" s="114" t="s">
        <v>45</v>
      </c>
      <c r="D47" s="115"/>
      <c r="E47" s="9">
        <v>4.1999999999999997E-3</v>
      </c>
      <c r="F47" s="116">
        <f>F20*E47</f>
        <v>11.938079999999999</v>
      </c>
      <c r="G47" s="117"/>
    </row>
    <row r="48" spans="1:10" ht="17.25" customHeight="1" x14ac:dyDescent="0.2">
      <c r="A48" s="147"/>
      <c r="B48" s="32">
        <v>19</v>
      </c>
      <c r="C48" s="114" t="s">
        <v>46</v>
      </c>
      <c r="D48" s="115"/>
      <c r="E48" s="9">
        <v>2.9999999999999997E-4</v>
      </c>
      <c r="F48" s="116">
        <f>F20*E48</f>
        <v>0.85271999999999992</v>
      </c>
      <c r="G48" s="117"/>
      <c r="I48" s="74"/>
    </row>
    <row r="49" spans="1:17" ht="16.5" customHeight="1" x14ac:dyDescent="0.2">
      <c r="A49" s="147"/>
      <c r="B49" s="32">
        <v>20</v>
      </c>
      <c r="C49" s="114" t="s">
        <v>47</v>
      </c>
      <c r="D49" s="115"/>
      <c r="E49" s="9">
        <v>0</v>
      </c>
      <c r="F49" s="116">
        <f>+F20*E49</f>
        <v>0</v>
      </c>
      <c r="G49" s="117"/>
      <c r="I49" s="12" t="s">
        <v>112</v>
      </c>
      <c r="J49" s="73">
        <f>40%*8%</f>
        <v>3.2000000000000001E-2</v>
      </c>
    </row>
    <row r="50" spans="1:17" ht="15.75" customHeight="1" x14ac:dyDescent="0.2">
      <c r="A50" s="147"/>
      <c r="B50" s="32">
        <v>21</v>
      </c>
      <c r="C50" s="114" t="s">
        <v>48</v>
      </c>
      <c r="D50" s="115"/>
      <c r="E50" s="84">
        <v>1.6000000000000001E-3</v>
      </c>
      <c r="F50" s="170">
        <f>F20*E50</f>
        <v>4.5478400000000008</v>
      </c>
      <c r="G50" s="171"/>
      <c r="I50" s="12" t="s">
        <v>113</v>
      </c>
      <c r="J50" s="73">
        <f>3.2%*5%</f>
        <v>1.6000000000000001E-3</v>
      </c>
    </row>
    <row r="51" spans="1:17" ht="16.5" customHeight="1" x14ac:dyDescent="0.2">
      <c r="A51" s="147"/>
      <c r="B51" s="32">
        <v>22</v>
      </c>
      <c r="C51" s="114" t="s">
        <v>49</v>
      </c>
      <c r="D51" s="115"/>
      <c r="E51" s="9">
        <v>8.0000000000000004E-4</v>
      </c>
      <c r="F51" s="116">
        <f>F20*E51</f>
        <v>2.2739200000000004</v>
      </c>
      <c r="G51" s="117"/>
    </row>
    <row r="52" spans="1:17" ht="17.25" customHeight="1" x14ac:dyDescent="0.2">
      <c r="A52" s="147"/>
      <c r="B52" s="13"/>
      <c r="C52" s="149" t="s">
        <v>50</v>
      </c>
      <c r="D52" s="150"/>
      <c r="E52" s="33">
        <f>SUM(E47:E51)</f>
        <v>6.8999999999999999E-3</v>
      </c>
      <c r="F52" s="118">
        <f>SUM(F47:G51)</f>
        <v>19.612559999999998</v>
      </c>
      <c r="G52" s="119"/>
    </row>
    <row r="53" spans="1:17" ht="27.75" customHeight="1" x14ac:dyDescent="0.2">
      <c r="A53" s="147"/>
      <c r="B53" s="107" t="s">
        <v>51</v>
      </c>
      <c r="C53" s="108"/>
      <c r="D53" s="108"/>
      <c r="E53" s="108"/>
      <c r="F53" s="108"/>
      <c r="G53" s="209"/>
    </row>
    <row r="54" spans="1:17" ht="30" customHeight="1" x14ac:dyDescent="0.2">
      <c r="A54" s="147"/>
      <c r="B54" s="2" t="s">
        <v>12</v>
      </c>
      <c r="C54" s="110" t="s">
        <v>13</v>
      </c>
      <c r="D54" s="111"/>
      <c r="E54" s="6" t="s">
        <v>14</v>
      </c>
      <c r="F54" s="153" t="s">
        <v>15</v>
      </c>
      <c r="G54" s="154"/>
    </row>
    <row r="55" spans="1:17" ht="18.75" customHeight="1" x14ac:dyDescent="0.2">
      <c r="A55" s="147"/>
      <c r="B55" s="32">
        <v>23</v>
      </c>
      <c r="C55" s="114" t="s">
        <v>52</v>
      </c>
      <c r="D55" s="115"/>
      <c r="E55" s="9">
        <f>E32*E44</f>
        <v>8.5849399999999992E-2</v>
      </c>
      <c r="F55" s="116">
        <f>F20*E55</f>
        <v>244.01833456</v>
      </c>
      <c r="G55" s="117"/>
    </row>
    <row r="56" spans="1:17" ht="17.25" customHeight="1" thickBot="1" x14ac:dyDescent="0.25">
      <c r="A56" s="147"/>
      <c r="B56" s="32">
        <v>24</v>
      </c>
      <c r="C56" s="202"/>
      <c r="D56" s="204"/>
      <c r="E56" s="14"/>
      <c r="F56" s="116"/>
      <c r="G56" s="117"/>
    </row>
    <row r="57" spans="1:17" ht="17.25" customHeight="1" thickTop="1" x14ac:dyDescent="0.2">
      <c r="A57" s="147"/>
      <c r="B57" s="18"/>
      <c r="C57" s="207" t="s">
        <v>53</v>
      </c>
      <c r="D57" s="208"/>
      <c r="E57" s="33">
        <v>8.5800000000000001E-2</v>
      </c>
      <c r="F57" s="118">
        <f>SUM(F55:G56)</f>
        <v>244.01833456</v>
      </c>
      <c r="G57" s="119"/>
      <c r="I57" s="64" t="s">
        <v>107</v>
      </c>
      <c r="J57" s="65">
        <v>2</v>
      </c>
    </row>
    <row r="58" spans="1:17" ht="32.25" customHeight="1" x14ac:dyDescent="0.2">
      <c r="A58" s="147"/>
      <c r="B58" s="120" t="s">
        <v>89</v>
      </c>
      <c r="C58" s="121"/>
      <c r="D58" s="122"/>
      <c r="E58" s="19">
        <f>E32+E44+E52+E57</f>
        <v>0.69510000000000005</v>
      </c>
      <c r="F58" s="118">
        <f>SUM(F32,F44,F52,F57)</f>
        <v>1975.89265456</v>
      </c>
      <c r="G58" s="119"/>
      <c r="I58" s="66" t="s">
        <v>108</v>
      </c>
      <c r="J58" s="67">
        <v>4.5999999999999996</v>
      </c>
      <c r="L58" s="85" t="s">
        <v>124</v>
      </c>
      <c r="M58" s="85" t="s">
        <v>13</v>
      </c>
      <c r="N58" s="85" t="s">
        <v>125</v>
      </c>
      <c r="O58" s="85" t="s">
        <v>126</v>
      </c>
      <c r="P58" s="85" t="s">
        <v>127</v>
      </c>
      <c r="Q58" s="85" t="s">
        <v>128</v>
      </c>
    </row>
    <row r="59" spans="1:17" ht="23.25" customHeight="1" x14ac:dyDescent="0.2">
      <c r="A59" s="148"/>
      <c r="B59" s="169" t="s">
        <v>54</v>
      </c>
      <c r="C59" s="169"/>
      <c r="D59" s="169"/>
      <c r="E59" s="169"/>
      <c r="F59" s="123">
        <f>SUM(F20,F58)</f>
        <v>4818.2926545600003</v>
      </c>
      <c r="G59" s="119"/>
      <c r="I59" s="66" t="s">
        <v>109</v>
      </c>
      <c r="J59" s="68">
        <v>0.06</v>
      </c>
      <c r="L59" s="86" t="s">
        <v>129</v>
      </c>
      <c r="M59" s="101" t="s">
        <v>130</v>
      </c>
      <c r="N59" s="101"/>
      <c r="O59" s="101"/>
      <c r="P59" s="101"/>
      <c r="Q59" s="101"/>
    </row>
    <row r="60" spans="1:17" ht="15" customHeight="1" x14ac:dyDescent="0.2">
      <c r="A60" s="185" t="s">
        <v>55</v>
      </c>
      <c r="B60" s="173" t="s">
        <v>56</v>
      </c>
      <c r="C60" s="174"/>
      <c r="D60" s="174"/>
      <c r="E60" s="174"/>
      <c r="F60" s="174"/>
      <c r="G60" s="175"/>
      <c r="I60" s="66" t="s">
        <v>110</v>
      </c>
      <c r="J60" s="69">
        <v>20</v>
      </c>
      <c r="L60" s="87">
        <v>1</v>
      </c>
      <c r="M60" s="88" t="s">
        <v>131</v>
      </c>
      <c r="N60" s="87" t="s">
        <v>132</v>
      </c>
      <c r="O60" s="89">
        <v>101.06</v>
      </c>
      <c r="P60" s="87">
        <v>4</v>
      </c>
      <c r="Q60" s="90">
        <f>P60*O60</f>
        <v>404.24</v>
      </c>
    </row>
    <row r="61" spans="1:17" ht="22.5" customHeight="1" thickBot="1" x14ac:dyDescent="0.25">
      <c r="A61" s="186"/>
      <c r="B61" s="2" t="s">
        <v>12</v>
      </c>
      <c r="C61" s="110" t="s">
        <v>13</v>
      </c>
      <c r="D61" s="111"/>
      <c r="E61" s="6" t="s">
        <v>14</v>
      </c>
      <c r="F61" s="153" t="s">
        <v>15</v>
      </c>
      <c r="G61" s="154"/>
      <c r="I61" s="70" t="s">
        <v>111</v>
      </c>
      <c r="J61" s="71">
        <f>ROUND((J57*J58*J60)-(J59*F16),2)</f>
        <v>13.46</v>
      </c>
      <c r="L61" s="87">
        <v>2</v>
      </c>
      <c r="M61" s="88" t="s">
        <v>133</v>
      </c>
      <c r="N61" s="87" t="s">
        <v>134</v>
      </c>
      <c r="O61" s="89">
        <v>40</v>
      </c>
      <c r="P61" s="87">
        <v>4</v>
      </c>
      <c r="Q61" s="90">
        <f t="shared" ref="Q61:Q65" si="0">P61*O61</f>
        <v>160</v>
      </c>
    </row>
    <row r="62" spans="1:17" ht="21" customHeight="1" thickTop="1" x14ac:dyDescent="0.2">
      <c r="A62" s="186"/>
      <c r="B62" s="34">
        <v>1</v>
      </c>
      <c r="C62" s="107" t="s">
        <v>57</v>
      </c>
      <c r="D62" s="109"/>
      <c r="E62" s="14"/>
      <c r="F62" s="116"/>
      <c r="G62" s="117"/>
      <c r="L62" s="87">
        <v>3</v>
      </c>
      <c r="M62" s="88" t="s">
        <v>135</v>
      </c>
      <c r="N62" s="87" t="s">
        <v>134</v>
      </c>
      <c r="O62" s="89">
        <v>78.89</v>
      </c>
      <c r="P62" s="87">
        <v>2</v>
      </c>
      <c r="Q62" s="90">
        <f t="shared" si="0"/>
        <v>157.78</v>
      </c>
    </row>
    <row r="63" spans="1:17" ht="19.5" customHeight="1" x14ac:dyDescent="0.2">
      <c r="A63" s="186"/>
      <c r="B63" s="26" t="s">
        <v>58</v>
      </c>
      <c r="C63" s="114" t="s">
        <v>59</v>
      </c>
      <c r="D63" s="115"/>
      <c r="E63" s="14"/>
      <c r="F63" s="170">
        <v>72.95</v>
      </c>
      <c r="G63" s="171"/>
      <c r="H63" s="79"/>
      <c r="L63" s="87">
        <v>4</v>
      </c>
      <c r="M63" s="88" t="s">
        <v>136</v>
      </c>
      <c r="N63" s="87" t="s">
        <v>134</v>
      </c>
      <c r="O63" s="89">
        <v>3.14</v>
      </c>
      <c r="P63" s="87">
        <v>4</v>
      </c>
      <c r="Q63" s="90">
        <f t="shared" si="0"/>
        <v>12.56</v>
      </c>
    </row>
    <row r="64" spans="1:17" ht="17.25" customHeight="1" x14ac:dyDescent="0.2">
      <c r="A64" s="186"/>
      <c r="B64" s="26"/>
      <c r="C64" s="114"/>
      <c r="D64" s="115"/>
      <c r="E64" s="14"/>
      <c r="F64" s="116"/>
      <c r="G64" s="117"/>
      <c r="L64" s="87">
        <v>5</v>
      </c>
      <c r="M64" s="88" t="s">
        <v>137</v>
      </c>
      <c r="N64" s="87" t="s">
        <v>132</v>
      </c>
      <c r="O64" s="89">
        <v>65.900000000000006</v>
      </c>
      <c r="P64" s="87">
        <v>2</v>
      </c>
      <c r="Q64" s="90">
        <f t="shared" si="0"/>
        <v>131.80000000000001</v>
      </c>
    </row>
    <row r="65" spans="1:17" ht="15" customHeight="1" x14ac:dyDescent="0.2">
      <c r="A65" s="186"/>
      <c r="B65" s="143" t="s">
        <v>60</v>
      </c>
      <c r="C65" s="144"/>
      <c r="D65" s="144"/>
      <c r="E65" s="145"/>
      <c r="F65" s="118">
        <f>SUM(F62:G64)</f>
        <v>72.95</v>
      </c>
      <c r="G65" s="119"/>
      <c r="L65" s="87">
        <v>8</v>
      </c>
      <c r="M65" s="88" t="s">
        <v>138</v>
      </c>
      <c r="N65" s="87" t="s">
        <v>132</v>
      </c>
      <c r="O65" s="89">
        <v>8.9600000000000009</v>
      </c>
      <c r="P65" s="87">
        <v>1</v>
      </c>
      <c r="Q65" s="90">
        <f t="shared" si="0"/>
        <v>8.9600000000000009</v>
      </c>
    </row>
    <row r="66" spans="1:17" ht="23.25" customHeight="1" x14ac:dyDescent="0.2">
      <c r="A66" s="186"/>
      <c r="B66" s="1">
        <v>2</v>
      </c>
      <c r="C66" s="176" t="s">
        <v>61</v>
      </c>
      <c r="D66" s="177"/>
      <c r="E66" s="178"/>
      <c r="F66" s="153" t="s">
        <v>62</v>
      </c>
      <c r="G66" s="154"/>
      <c r="I66" s="80"/>
      <c r="L66" s="87"/>
      <c r="M66" s="88"/>
      <c r="N66" s="87"/>
      <c r="O66" s="87"/>
      <c r="P66" s="87"/>
      <c r="Q66" s="90"/>
    </row>
    <row r="67" spans="1:17" ht="18" customHeight="1" x14ac:dyDescent="0.2">
      <c r="A67" s="186"/>
      <c r="B67" s="26" t="s">
        <v>63</v>
      </c>
      <c r="C67" s="114" t="s">
        <v>64</v>
      </c>
      <c r="D67" s="156"/>
      <c r="E67" s="115"/>
      <c r="F67" s="170">
        <f>J61</f>
        <v>13.46</v>
      </c>
      <c r="G67" s="171"/>
      <c r="I67" s="80"/>
      <c r="L67" s="91"/>
      <c r="M67" s="92" t="s">
        <v>139</v>
      </c>
      <c r="N67" s="91"/>
      <c r="O67" s="91"/>
      <c r="P67" s="91"/>
      <c r="Q67" s="90">
        <f>SUM(Q60:Q66)</f>
        <v>875.33999999999992</v>
      </c>
    </row>
    <row r="68" spans="1:17" ht="17.25" customHeight="1" x14ac:dyDescent="0.2">
      <c r="A68" s="186"/>
      <c r="B68" s="26" t="s">
        <v>65</v>
      </c>
      <c r="C68" s="114" t="s">
        <v>66</v>
      </c>
      <c r="D68" s="156"/>
      <c r="E68" s="115"/>
      <c r="F68" s="170">
        <v>455</v>
      </c>
      <c r="G68" s="171"/>
      <c r="I68" s="81" t="s">
        <v>117</v>
      </c>
      <c r="J68" s="12" t="s">
        <v>118</v>
      </c>
      <c r="K68" s="79"/>
      <c r="L68" s="91"/>
      <c r="M68" s="92" t="s">
        <v>140</v>
      </c>
      <c r="N68" s="91"/>
      <c r="O68" s="91"/>
      <c r="P68" s="91"/>
      <c r="Q68" s="90">
        <f>ROUND(Q67/12,2)</f>
        <v>72.95</v>
      </c>
    </row>
    <row r="69" spans="1:17" ht="17.25" customHeight="1" x14ac:dyDescent="0.2">
      <c r="A69" s="186"/>
      <c r="B69" s="26" t="s">
        <v>67</v>
      </c>
      <c r="C69" s="114" t="s">
        <v>116</v>
      </c>
      <c r="D69" s="156"/>
      <c r="E69" s="115"/>
      <c r="F69" s="170">
        <v>160.27000000000001</v>
      </c>
      <c r="G69" s="171"/>
      <c r="I69" s="81" t="s">
        <v>119</v>
      </c>
      <c r="K69" s="79"/>
    </row>
    <row r="70" spans="1:17" ht="16.5" customHeight="1" thickBot="1" x14ac:dyDescent="0.25">
      <c r="A70" s="186"/>
      <c r="B70" s="26" t="s">
        <v>68</v>
      </c>
      <c r="C70" s="114" t="s">
        <v>120</v>
      </c>
      <c r="D70" s="156"/>
      <c r="E70" s="115"/>
      <c r="F70" s="116">
        <v>12.53</v>
      </c>
      <c r="G70" s="117"/>
    </row>
    <row r="71" spans="1:17" ht="18" customHeight="1" thickTop="1" x14ac:dyDescent="0.2">
      <c r="A71" s="186"/>
      <c r="B71" s="26" t="s">
        <v>69</v>
      </c>
      <c r="C71" s="202" t="s">
        <v>94</v>
      </c>
      <c r="D71" s="203"/>
      <c r="E71" s="204"/>
      <c r="F71" s="116">
        <f>J75</f>
        <v>120</v>
      </c>
      <c r="G71" s="117"/>
      <c r="I71" s="64" t="s">
        <v>148</v>
      </c>
      <c r="J71" s="75">
        <v>6</v>
      </c>
    </row>
    <row r="72" spans="1:17" ht="17.25" customHeight="1" x14ac:dyDescent="0.2">
      <c r="A72" s="186"/>
      <c r="B72" s="35" t="s">
        <v>70</v>
      </c>
      <c r="C72" s="210" t="s">
        <v>95</v>
      </c>
      <c r="D72" s="211"/>
      <c r="E72" s="212"/>
      <c r="F72" s="170">
        <v>104.82</v>
      </c>
      <c r="G72" s="171"/>
      <c r="I72" s="66" t="s">
        <v>149</v>
      </c>
      <c r="J72" s="69">
        <v>20</v>
      </c>
    </row>
    <row r="73" spans="1:17" ht="30" customHeight="1" x14ac:dyDescent="0.2">
      <c r="A73" s="187"/>
      <c r="B73" s="169" t="s">
        <v>71</v>
      </c>
      <c r="C73" s="169"/>
      <c r="D73" s="169"/>
      <c r="E73" s="169"/>
      <c r="F73" s="179">
        <f>SUM(F67:G72)</f>
        <v>866.07999999999993</v>
      </c>
      <c r="G73" s="104"/>
      <c r="I73" s="76" t="s">
        <v>114</v>
      </c>
      <c r="J73" s="77">
        <f>J71*J72</f>
        <v>120</v>
      </c>
    </row>
    <row r="74" spans="1:17" ht="19.5" customHeight="1" x14ac:dyDescent="0.2">
      <c r="A74" s="21"/>
      <c r="B74" s="182" t="s">
        <v>0</v>
      </c>
      <c r="C74" s="183"/>
      <c r="D74" s="183"/>
      <c r="E74" s="184"/>
      <c r="F74" s="118">
        <f>SUM(F65,F73)</f>
        <v>939.03</v>
      </c>
      <c r="G74" s="172"/>
      <c r="I74" s="66" t="s">
        <v>115</v>
      </c>
      <c r="J74" s="78"/>
    </row>
    <row r="75" spans="1:17" ht="18.75" customHeight="1" thickBot="1" x14ac:dyDescent="0.25">
      <c r="A75" s="180"/>
      <c r="B75" s="143" t="s">
        <v>72</v>
      </c>
      <c r="C75" s="144"/>
      <c r="D75" s="144"/>
      <c r="E75" s="145"/>
      <c r="F75" s="118">
        <f>SUM(F59,F74)</f>
        <v>5757.32265456</v>
      </c>
      <c r="G75" s="172"/>
      <c r="I75" s="70" t="s">
        <v>111</v>
      </c>
      <c r="J75" s="71">
        <f>J73-J74</f>
        <v>120</v>
      </c>
    </row>
    <row r="76" spans="1:17" ht="24" customHeight="1" thickTop="1" x14ac:dyDescent="0.2">
      <c r="A76" s="181"/>
      <c r="B76" s="107" t="s">
        <v>73</v>
      </c>
      <c r="C76" s="108"/>
      <c r="D76" s="108"/>
      <c r="E76" s="109"/>
      <c r="F76" s="202"/>
      <c r="G76" s="204"/>
    </row>
    <row r="77" spans="1:17" ht="15.75" customHeight="1" x14ac:dyDescent="0.2">
      <c r="A77" s="185" t="s">
        <v>74</v>
      </c>
      <c r="B77" s="107" t="s">
        <v>75</v>
      </c>
      <c r="C77" s="109"/>
      <c r="D77" s="238" t="s">
        <v>76</v>
      </c>
      <c r="E77" s="239"/>
      <c r="F77" s="153" t="s">
        <v>62</v>
      </c>
      <c r="G77" s="154"/>
    </row>
    <row r="78" spans="1:17" ht="28.5" x14ac:dyDescent="0.2">
      <c r="A78" s="186"/>
      <c r="B78" s="32">
        <v>1</v>
      </c>
      <c r="C78" s="27" t="s">
        <v>77</v>
      </c>
      <c r="D78" s="240">
        <v>0.1</v>
      </c>
      <c r="E78" s="241"/>
      <c r="F78" s="116">
        <f>F20*D78</f>
        <v>284.24</v>
      </c>
      <c r="G78" s="117"/>
      <c r="J78" s="82"/>
    </row>
    <row r="79" spans="1:17" ht="19.5" customHeight="1" x14ac:dyDescent="0.2">
      <c r="A79" s="186"/>
      <c r="B79" s="32">
        <v>2</v>
      </c>
      <c r="C79" s="27" t="s">
        <v>78</v>
      </c>
      <c r="D79" s="240">
        <v>0.15</v>
      </c>
      <c r="E79" s="241"/>
      <c r="F79" s="116">
        <f>F20*D79</f>
        <v>426.36</v>
      </c>
      <c r="G79" s="117"/>
      <c r="I79" s="15"/>
      <c r="J79" s="80"/>
    </row>
    <row r="80" spans="1:17" ht="18" customHeight="1" x14ac:dyDescent="0.2">
      <c r="A80" s="186"/>
      <c r="B80" s="107" t="s">
        <v>79</v>
      </c>
      <c r="C80" s="109"/>
      <c r="D80" s="229">
        <f>SUM(D78:E79)</f>
        <v>0.25</v>
      </c>
      <c r="E80" s="230"/>
      <c r="F80" s="116">
        <f>SUM(F78,F79)</f>
        <v>710.6</v>
      </c>
      <c r="G80" s="117"/>
      <c r="J80" s="80"/>
    </row>
    <row r="81" spans="1:12" ht="16.5" customHeight="1" x14ac:dyDescent="0.2">
      <c r="A81" s="186"/>
      <c r="B81" s="202"/>
      <c r="C81" s="203"/>
      <c r="D81" s="203"/>
      <c r="E81" s="203"/>
      <c r="F81" s="203"/>
      <c r="G81" s="231"/>
      <c r="J81" s="80"/>
      <c r="L81" s="81"/>
    </row>
    <row r="82" spans="1:12" x14ac:dyDescent="0.2">
      <c r="A82" s="186"/>
      <c r="B82" s="202"/>
      <c r="C82" s="203"/>
      <c r="D82" s="203"/>
      <c r="E82" s="203"/>
      <c r="F82" s="203"/>
      <c r="G82" s="204"/>
    </row>
    <row r="83" spans="1:12" ht="18" customHeight="1" x14ac:dyDescent="0.2">
      <c r="A83" s="186"/>
      <c r="B83" s="32">
        <v>1</v>
      </c>
      <c r="C83" s="27" t="s">
        <v>80</v>
      </c>
      <c r="D83" s="232">
        <v>0.05</v>
      </c>
      <c r="E83" s="233"/>
      <c r="F83" s="116">
        <f>F20*D83</f>
        <v>142.12</v>
      </c>
      <c r="G83" s="117"/>
    </row>
    <row r="84" spans="1:12" ht="17.25" customHeight="1" x14ac:dyDescent="0.2">
      <c r="A84" s="186"/>
      <c r="B84" s="32">
        <v>2</v>
      </c>
      <c r="C84" s="27" t="s">
        <v>81</v>
      </c>
      <c r="D84" s="205">
        <v>1.6500000000000001E-2</v>
      </c>
      <c r="E84" s="206"/>
      <c r="F84" s="116">
        <f>F20*D84</f>
        <v>46.899600000000007</v>
      </c>
      <c r="G84" s="117"/>
    </row>
    <row r="85" spans="1:12" ht="18" customHeight="1" x14ac:dyDescent="0.2">
      <c r="A85" s="186"/>
      <c r="B85" s="32">
        <v>3</v>
      </c>
      <c r="C85" s="27" t="s">
        <v>82</v>
      </c>
      <c r="D85" s="205">
        <v>7.5999999999999998E-2</v>
      </c>
      <c r="E85" s="206"/>
      <c r="F85" s="116">
        <f>F20*D85</f>
        <v>216.0224</v>
      </c>
      <c r="G85" s="117"/>
    </row>
    <row r="86" spans="1:12" ht="18" customHeight="1" x14ac:dyDescent="0.2">
      <c r="A86" s="186"/>
      <c r="B86" s="210"/>
      <c r="C86" s="212"/>
      <c r="D86" s="242">
        <f>D83+D84+D85</f>
        <v>0.14250000000000002</v>
      </c>
      <c r="E86" s="193"/>
      <c r="F86" s="116">
        <f>SUM(F83:G85)</f>
        <v>405.04200000000003</v>
      </c>
      <c r="G86" s="117"/>
    </row>
    <row r="87" spans="1:12" x14ac:dyDescent="0.2">
      <c r="A87" s="186"/>
      <c r="B87" s="194"/>
      <c r="C87" s="195"/>
      <c r="D87" s="195"/>
      <c r="E87" s="195"/>
      <c r="F87" s="195"/>
      <c r="G87" s="196"/>
    </row>
    <row r="88" spans="1:12" ht="18.75" customHeight="1" x14ac:dyDescent="0.2">
      <c r="A88" s="218"/>
      <c r="B88" s="197" t="s">
        <v>83</v>
      </c>
      <c r="C88" s="198"/>
      <c r="D88" s="198"/>
      <c r="E88" s="199"/>
      <c r="F88" s="200">
        <f>SUM(F78:G80,F83:G86)</f>
        <v>2231.2840000000001</v>
      </c>
      <c r="G88" s="201"/>
    </row>
    <row r="89" spans="1:12" ht="15.75" thickBot="1" x14ac:dyDescent="0.25">
      <c r="A89" s="4"/>
      <c r="B89" s="36"/>
      <c r="C89" s="36"/>
      <c r="D89" s="36"/>
      <c r="E89" s="37"/>
      <c r="F89" s="38"/>
      <c r="G89" s="39"/>
    </row>
    <row r="90" spans="1:12" ht="15" customHeight="1" thickBot="1" x14ac:dyDescent="0.25">
      <c r="A90" s="188" t="s">
        <v>84</v>
      </c>
      <c r="B90" s="189"/>
      <c r="C90" s="189"/>
      <c r="D90" s="189"/>
      <c r="E90" s="189"/>
      <c r="F90" s="189"/>
      <c r="G90" s="190"/>
    </row>
    <row r="91" spans="1:12" ht="18" customHeight="1" x14ac:dyDescent="0.2">
      <c r="A91" s="40">
        <v>1</v>
      </c>
      <c r="B91" s="225" t="s">
        <v>85</v>
      </c>
      <c r="C91" s="226"/>
      <c r="D91" s="226"/>
      <c r="E91" s="227"/>
      <c r="F91" s="219">
        <f>F59</f>
        <v>4818.2926545600003</v>
      </c>
      <c r="G91" s="220"/>
    </row>
    <row r="92" spans="1:12" ht="18" customHeight="1" x14ac:dyDescent="0.2">
      <c r="A92" s="32">
        <v>2</v>
      </c>
      <c r="B92" s="114" t="s">
        <v>86</v>
      </c>
      <c r="C92" s="156"/>
      <c r="D92" s="156"/>
      <c r="E92" s="228"/>
      <c r="F92" s="221">
        <f>F74</f>
        <v>939.03</v>
      </c>
      <c r="G92" s="222"/>
    </row>
    <row r="93" spans="1:12" ht="18.75" customHeight="1" x14ac:dyDescent="0.2">
      <c r="A93" s="32">
        <v>3</v>
      </c>
      <c r="B93" s="234" t="s">
        <v>87</v>
      </c>
      <c r="C93" s="235"/>
      <c r="D93" s="235"/>
      <c r="E93" s="236"/>
      <c r="F93" s="223">
        <f>F88</f>
        <v>2231.2840000000001</v>
      </c>
      <c r="G93" s="224"/>
    </row>
    <row r="94" spans="1:12" ht="17.25" customHeight="1" x14ac:dyDescent="0.2">
      <c r="A94" s="41"/>
      <c r="B94" s="83"/>
      <c r="C94" s="83"/>
      <c r="D94" s="83"/>
      <c r="E94" s="43"/>
      <c r="F94" s="44"/>
      <c r="G94" s="45"/>
    </row>
    <row r="95" spans="1:12" ht="25.5" customHeight="1" x14ac:dyDescent="0.2">
      <c r="A95" s="237" t="s">
        <v>88</v>
      </c>
      <c r="B95" s="214"/>
      <c r="C95" s="214"/>
      <c r="D95" s="214"/>
      <c r="E95" s="215"/>
      <c r="F95" s="93">
        <f>SUM(F91:G93)</f>
        <v>7988.6066545600006</v>
      </c>
      <c r="G95" s="94"/>
    </row>
    <row r="96" spans="1:12" ht="24" customHeight="1" x14ac:dyDescent="0.2">
      <c r="A96" s="213" t="s">
        <v>123</v>
      </c>
      <c r="B96" s="214"/>
      <c r="C96" s="214"/>
      <c r="D96" s="214"/>
      <c r="E96" s="215"/>
      <c r="F96" s="216">
        <f>F95*E9</f>
        <v>7988.6066545600006</v>
      </c>
      <c r="G96" s="217"/>
    </row>
    <row r="97" spans="1:8" ht="21.75" customHeight="1" x14ac:dyDescent="0.2">
      <c r="A97" s="5"/>
      <c r="B97" s="5"/>
      <c r="C97" s="5"/>
      <c r="D97" s="5"/>
      <c r="E97" s="8"/>
      <c r="F97" s="46"/>
      <c r="G97" s="47"/>
    </row>
    <row r="98" spans="1:8" ht="14.25" customHeight="1" x14ac:dyDescent="0.2">
      <c r="A98" s="155"/>
      <c r="B98" s="155"/>
      <c r="C98" s="155"/>
      <c r="D98" s="155"/>
      <c r="E98" s="155"/>
      <c r="F98" s="155"/>
      <c r="G98" s="155"/>
      <c r="H98" s="10"/>
    </row>
    <row r="99" spans="1:8" ht="33.75" customHeight="1" x14ac:dyDescent="0.2">
      <c r="A99" s="155"/>
      <c r="B99" s="155"/>
      <c r="C99" s="155"/>
      <c r="D99" s="155"/>
      <c r="E99" s="155"/>
      <c r="F99" s="155"/>
      <c r="G99" s="155"/>
      <c r="H99" s="11"/>
    </row>
    <row r="100" spans="1:8" ht="52.5" customHeight="1" x14ac:dyDescent="0.2">
      <c r="A100" s="155"/>
      <c r="B100" s="155"/>
      <c r="C100" s="155"/>
      <c r="D100" s="155"/>
      <c r="E100" s="155"/>
      <c r="F100" s="155"/>
      <c r="G100" s="155"/>
      <c r="H100" s="63" t="s">
        <v>106</v>
      </c>
    </row>
    <row r="101" spans="1:8" x14ac:dyDescent="0.2">
      <c r="A101" s="155"/>
      <c r="B101" s="155"/>
      <c r="C101" s="155"/>
      <c r="D101" s="155"/>
      <c r="E101" s="155"/>
      <c r="F101" s="155"/>
      <c r="G101" s="155"/>
    </row>
    <row r="102" spans="1:8" x14ac:dyDescent="0.2">
      <c r="A102" s="155"/>
      <c r="B102" s="155"/>
      <c r="C102" s="155"/>
      <c r="D102" s="155"/>
      <c r="E102" s="155"/>
      <c r="F102" s="155"/>
      <c r="G102" s="155"/>
    </row>
    <row r="103" spans="1:8" x14ac:dyDescent="0.2">
      <c r="A103" s="155"/>
      <c r="B103" s="155"/>
      <c r="C103" s="155"/>
      <c r="D103" s="155"/>
      <c r="E103" s="155"/>
      <c r="F103" s="155"/>
      <c r="G103" s="155"/>
    </row>
    <row r="104" spans="1:8" x14ac:dyDescent="0.2">
      <c r="A104" s="155"/>
      <c r="B104" s="155"/>
      <c r="C104" s="155"/>
      <c r="D104" s="155"/>
      <c r="E104" s="155"/>
      <c r="F104" s="155"/>
      <c r="G104" s="155"/>
    </row>
    <row r="105" spans="1:8" x14ac:dyDescent="0.2">
      <c r="A105" s="155"/>
      <c r="B105" s="155"/>
      <c r="C105" s="155"/>
      <c r="D105" s="155"/>
      <c r="E105" s="155"/>
      <c r="F105" s="155"/>
      <c r="G105" s="155"/>
    </row>
    <row r="106" spans="1:8" x14ac:dyDescent="0.2">
      <c r="A106" s="155"/>
      <c r="B106" s="155"/>
      <c r="C106" s="155"/>
      <c r="D106" s="155"/>
      <c r="E106" s="155"/>
      <c r="F106" s="155"/>
      <c r="G106" s="155"/>
    </row>
    <row r="107" spans="1:8" x14ac:dyDescent="0.2">
      <c r="A107" s="155"/>
      <c r="B107" s="155"/>
      <c r="C107" s="155"/>
      <c r="D107" s="155"/>
      <c r="E107" s="155"/>
      <c r="F107" s="155"/>
      <c r="G107" s="155"/>
    </row>
    <row r="108" spans="1:8" x14ac:dyDescent="0.2">
      <c r="A108" s="155"/>
      <c r="B108" s="155"/>
      <c r="C108" s="155"/>
      <c r="D108" s="155"/>
      <c r="E108" s="155"/>
      <c r="F108" s="155"/>
      <c r="G108" s="155"/>
    </row>
    <row r="109" spans="1:8" x14ac:dyDescent="0.2">
      <c r="A109" s="155"/>
      <c r="B109" s="155"/>
      <c r="C109" s="155"/>
      <c r="D109" s="155"/>
      <c r="E109" s="155"/>
      <c r="F109" s="155"/>
      <c r="G109" s="155"/>
    </row>
    <row r="110" spans="1:8" x14ac:dyDescent="0.2">
      <c r="A110" s="155"/>
      <c r="B110" s="155"/>
      <c r="C110" s="155"/>
      <c r="D110" s="155"/>
      <c r="E110" s="155"/>
      <c r="F110" s="155"/>
      <c r="G110" s="155"/>
    </row>
    <row r="111" spans="1:8" x14ac:dyDescent="0.2">
      <c r="A111" s="155"/>
      <c r="B111" s="155"/>
      <c r="C111" s="155"/>
      <c r="D111" s="155"/>
      <c r="E111" s="155"/>
      <c r="F111" s="155"/>
      <c r="G111" s="155"/>
    </row>
    <row r="112" spans="1:8" x14ac:dyDescent="0.2">
      <c r="A112" s="155"/>
      <c r="B112" s="155"/>
      <c r="C112" s="155"/>
      <c r="D112" s="155"/>
      <c r="E112" s="155"/>
      <c r="F112" s="155"/>
      <c r="G112" s="155"/>
    </row>
    <row r="113" spans="1:7" x14ac:dyDescent="0.2">
      <c r="A113" s="155"/>
      <c r="B113" s="155"/>
      <c r="C113" s="155"/>
      <c r="D113" s="155"/>
      <c r="E113" s="155"/>
      <c r="F113" s="155"/>
      <c r="G113" s="155"/>
    </row>
    <row r="114" spans="1:7" x14ac:dyDescent="0.2">
      <c r="A114" s="155"/>
      <c r="B114" s="155"/>
      <c r="C114" s="155"/>
      <c r="D114" s="155"/>
      <c r="E114" s="155"/>
      <c r="F114" s="155"/>
      <c r="G114" s="155"/>
    </row>
    <row r="115" spans="1:7" x14ac:dyDescent="0.2">
      <c r="A115" s="155"/>
      <c r="B115" s="155"/>
      <c r="C115" s="155"/>
      <c r="D115" s="155"/>
      <c r="E115" s="155"/>
      <c r="F115" s="155"/>
      <c r="G115" s="155"/>
    </row>
    <row r="116" spans="1:7" x14ac:dyDescent="0.2">
      <c r="A116" s="155"/>
      <c r="B116" s="155"/>
      <c r="C116" s="155"/>
      <c r="D116" s="155"/>
      <c r="E116" s="155"/>
      <c r="F116" s="155"/>
      <c r="G116" s="155"/>
    </row>
    <row r="117" spans="1:7" x14ac:dyDescent="0.2">
      <c r="A117" s="155"/>
      <c r="B117" s="155"/>
      <c r="C117" s="155"/>
      <c r="D117" s="155"/>
      <c r="E117" s="155"/>
      <c r="F117" s="155"/>
      <c r="G117" s="155"/>
    </row>
    <row r="118" spans="1:7" x14ac:dyDescent="0.2">
      <c r="A118" s="155"/>
      <c r="B118" s="155"/>
      <c r="C118" s="155"/>
      <c r="D118" s="155"/>
      <c r="E118" s="155"/>
      <c r="F118" s="155"/>
      <c r="G118" s="155"/>
    </row>
    <row r="119" spans="1:7" x14ac:dyDescent="0.2">
      <c r="A119" s="155"/>
      <c r="B119" s="155"/>
      <c r="C119" s="155"/>
      <c r="D119" s="155"/>
      <c r="E119" s="155"/>
      <c r="F119" s="155"/>
      <c r="G119" s="155"/>
    </row>
    <row r="120" spans="1:7" x14ac:dyDescent="0.2">
      <c r="A120" s="155"/>
      <c r="B120" s="155"/>
      <c r="C120" s="155"/>
      <c r="D120" s="155"/>
      <c r="E120" s="155"/>
      <c r="F120" s="155"/>
      <c r="G120" s="155"/>
    </row>
    <row r="121" spans="1:7" x14ac:dyDescent="0.2">
      <c r="A121" s="155"/>
      <c r="B121" s="155"/>
      <c r="C121" s="155"/>
      <c r="D121" s="155"/>
      <c r="E121" s="155"/>
      <c r="F121" s="155"/>
      <c r="G121" s="155"/>
    </row>
    <row r="122" spans="1:7" x14ac:dyDescent="0.2">
      <c r="A122" s="155"/>
      <c r="B122" s="155"/>
      <c r="C122" s="155"/>
      <c r="D122" s="155"/>
      <c r="E122" s="155"/>
      <c r="F122" s="155"/>
      <c r="G122" s="155"/>
    </row>
    <row r="123" spans="1:7" x14ac:dyDescent="0.2">
      <c r="A123" s="155"/>
      <c r="B123" s="155"/>
      <c r="C123" s="155"/>
      <c r="D123" s="155"/>
      <c r="E123" s="155"/>
      <c r="F123" s="155"/>
      <c r="G123" s="155"/>
    </row>
    <row r="124" spans="1:7" x14ac:dyDescent="0.2">
      <c r="A124" s="155"/>
      <c r="B124" s="155"/>
      <c r="C124" s="155"/>
      <c r="D124" s="155"/>
      <c r="E124" s="155"/>
      <c r="F124" s="155"/>
      <c r="G124" s="155"/>
    </row>
    <row r="125" spans="1:7" x14ac:dyDescent="0.2">
      <c r="A125" s="155"/>
      <c r="B125" s="155"/>
      <c r="C125" s="155"/>
      <c r="D125" s="155"/>
      <c r="E125" s="155"/>
      <c r="F125" s="155"/>
      <c r="G125" s="155"/>
    </row>
    <row r="126" spans="1:7" x14ac:dyDescent="0.2">
      <c r="A126" s="155"/>
      <c r="B126" s="155"/>
      <c r="C126" s="155"/>
      <c r="D126" s="155"/>
      <c r="E126" s="155"/>
      <c r="F126" s="155"/>
      <c r="G126" s="155"/>
    </row>
    <row r="127" spans="1:7" x14ac:dyDescent="0.2">
      <c r="A127" s="48"/>
      <c r="B127" s="48"/>
      <c r="C127" s="48"/>
      <c r="D127" s="48"/>
      <c r="E127" s="49"/>
      <c r="F127" s="50"/>
      <c r="G127" s="39"/>
    </row>
    <row r="128" spans="1:7" x14ac:dyDescent="0.2">
      <c r="A128" s="48"/>
      <c r="B128" s="48"/>
      <c r="C128" s="48"/>
      <c r="D128" s="48"/>
      <c r="E128" s="49"/>
      <c r="F128" s="50"/>
      <c r="G128" s="39"/>
    </row>
  </sheetData>
  <mergeCells count="172">
    <mergeCell ref="A1:G1"/>
    <mergeCell ref="A2:D2"/>
    <mergeCell ref="E2:E4"/>
    <mergeCell ref="F2:G4"/>
    <mergeCell ref="A3:D3"/>
    <mergeCell ref="A4:D4"/>
    <mergeCell ref="A5:G5"/>
    <mergeCell ref="A6:G6"/>
    <mergeCell ref="A7:E7"/>
    <mergeCell ref="F7:G8"/>
    <mergeCell ref="A8:D8"/>
    <mergeCell ref="A9:D9"/>
    <mergeCell ref="F9:G11"/>
    <mergeCell ref="A10:D10"/>
    <mergeCell ref="A11:D11"/>
    <mergeCell ref="F20:G20"/>
    <mergeCell ref="B21:G21"/>
    <mergeCell ref="B22:G22"/>
    <mergeCell ref="C23:D23"/>
    <mergeCell ref="F23:G23"/>
    <mergeCell ref="C24:D24"/>
    <mergeCell ref="F24:G24"/>
    <mergeCell ref="A12:G12"/>
    <mergeCell ref="A13:G13"/>
    <mergeCell ref="A14:A59"/>
    <mergeCell ref="B14:G14"/>
    <mergeCell ref="F15:G15"/>
    <mergeCell ref="F16:G16"/>
    <mergeCell ref="F17:G17"/>
    <mergeCell ref="F18:G18"/>
    <mergeCell ref="F19:G19"/>
    <mergeCell ref="C20:E20"/>
    <mergeCell ref="C28:D28"/>
    <mergeCell ref="F28:G28"/>
    <mergeCell ref="C29:D29"/>
    <mergeCell ref="F29:G29"/>
    <mergeCell ref="C30:D30"/>
    <mergeCell ref="F30:G30"/>
    <mergeCell ref="C25:D25"/>
    <mergeCell ref="F25:G25"/>
    <mergeCell ref="C26:D26"/>
    <mergeCell ref="F26:G26"/>
    <mergeCell ref="C27:D27"/>
    <mergeCell ref="F27:G27"/>
    <mergeCell ref="C35:D35"/>
    <mergeCell ref="F35:G35"/>
    <mergeCell ref="C36:D36"/>
    <mergeCell ref="F36:G36"/>
    <mergeCell ref="C37:D37"/>
    <mergeCell ref="F37:G37"/>
    <mergeCell ref="C31:D31"/>
    <mergeCell ref="F31:G31"/>
    <mergeCell ref="C32:D32"/>
    <mergeCell ref="F32:G32"/>
    <mergeCell ref="B33:G33"/>
    <mergeCell ref="C34:D34"/>
    <mergeCell ref="F34:G34"/>
    <mergeCell ref="C41:D41"/>
    <mergeCell ref="F41:G41"/>
    <mergeCell ref="C42:D42"/>
    <mergeCell ref="F42:G42"/>
    <mergeCell ref="C43:D43"/>
    <mergeCell ref="F43:G43"/>
    <mergeCell ref="C38:D38"/>
    <mergeCell ref="F38:G38"/>
    <mergeCell ref="C39:D39"/>
    <mergeCell ref="F39:G39"/>
    <mergeCell ref="C40:D40"/>
    <mergeCell ref="F40:G40"/>
    <mergeCell ref="C48:D48"/>
    <mergeCell ref="F48:G48"/>
    <mergeCell ref="C49:D49"/>
    <mergeCell ref="F49:G49"/>
    <mergeCell ref="C50:D50"/>
    <mergeCell ref="F50:G50"/>
    <mergeCell ref="C44:D44"/>
    <mergeCell ref="F44:G44"/>
    <mergeCell ref="B45:G45"/>
    <mergeCell ref="C46:D46"/>
    <mergeCell ref="F46:G46"/>
    <mergeCell ref="C47:D47"/>
    <mergeCell ref="F47:G47"/>
    <mergeCell ref="C55:D55"/>
    <mergeCell ref="F55:G55"/>
    <mergeCell ref="C56:D56"/>
    <mergeCell ref="F56:G56"/>
    <mergeCell ref="C57:D57"/>
    <mergeCell ref="F57:G57"/>
    <mergeCell ref="C51:D51"/>
    <mergeCell ref="F51:G51"/>
    <mergeCell ref="C52:D52"/>
    <mergeCell ref="F52:G52"/>
    <mergeCell ref="B53:G53"/>
    <mergeCell ref="C54:D54"/>
    <mergeCell ref="F54:G54"/>
    <mergeCell ref="B58:D58"/>
    <mergeCell ref="F58:G58"/>
    <mergeCell ref="B59:E59"/>
    <mergeCell ref="F59:G59"/>
    <mergeCell ref="M59:Q59"/>
    <mergeCell ref="A60:A73"/>
    <mergeCell ref="B60:G60"/>
    <mergeCell ref="C61:D61"/>
    <mergeCell ref="F61:G61"/>
    <mergeCell ref="C62:D62"/>
    <mergeCell ref="C66:E66"/>
    <mergeCell ref="F66:G66"/>
    <mergeCell ref="C67:E67"/>
    <mergeCell ref="F67:G67"/>
    <mergeCell ref="C68:E68"/>
    <mergeCell ref="F68:G68"/>
    <mergeCell ref="F62:G62"/>
    <mergeCell ref="C63:D63"/>
    <mergeCell ref="F63:G63"/>
    <mergeCell ref="C64:D64"/>
    <mergeCell ref="F64:G64"/>
    <mergeCell ref="B65:E65"/>
    <mergeCell ref="F65:G65"/>
    <mergeCell ref="C72:E72"/>
    <mergeCell ref="F72:G72"/>
    <mergeCell ref="B73:E73"/>
    <mergeCell ref="F73:G73"/>
    <mergeCell ref="B74:E74"/>
    <mergeCell ref="F74:G74"/>
    <mergeCell ref="C69:E69"/>
    <mergeCell ref="F69:G69"/>
    <mergeCell ref="C70:E70"/>
    <mergeCell ref="F70:G70"/>
    <mergeCell ref="C71:E71"/>
    <mergeCell ref="F71:G71"/>
    <mergeCell ref="F78:G78"/>
    <mergeCell ref="D79:E79"/>
    <mergeCell ref="F79:G79"/>
    <mergeCell ref="B80:C80"/>
    <mergeCell ref="D80:E80"/>
    <mergeCell ref="F80:G80"/>
    <mergeCell ref="A75:A76"/>
    <mergeCell ref="B75:E75"/>
    <mergeCell ref="F75:G75"/>
    <mergeCell ref="B76:E76"/>
    <mergeCell ref="F76:G76"/>
    <mergeCell ref="A77:A88"/>
    <mergeCell ref="B77:C77"/>
    <mergeCell ref="D77:E77"/>
    <mergeCell ref="F77:G77"/>
    <mergeCell ref="D78:E78"/>
    <mergeCell ref="D85:E85"/>
    <mergeCell ref="F85:G85"/>
    <mergeCell ref="B86:C86"/>
    <mergeCell ref="D86:E86"/>
    <mergeCell ref="F86:G86"/>
    <mergeCell ref="B87:G87"/>
    <mergeCell ref="B81:G81"/>
    <mergeCell ref="B82:G82"/>
    <mergeCell ref="D83:E83"/>
    <mergeCell ref="F83:G83"/>
    <mergeCell ref="D84:E84"/>
    <mergeCell ref="F84:G84"/>
    <mergeCell ref="A99:G126"/>
    <mergeCell ref="B93:E93"/>
    <mergeCell ref="F93:G93"/>
    <mergeCell ref="A95:E95"/>
    <mergeCell ref="A96:E96"/>
    <mergeCell ref="F96:G96"/>
    <mergeCell ref="A98:G98"/>
    <mergeCell ref="B88:E88"/>
    <mergeCell ref="F88:G88"/>
    <mergeCell ref="A90:G90"/>
    <mergeCell ref="B91:E91"/>
    <mergeCell ref="F91:G91"/>
    <mergeCell ref="B92:E92"/>
    <mergeCell ref="F92:G92"/>
  </mergeCells>
  <conditionalFormatting sqref="O60:O65">
    <cfRule type="cellIs" dxfId="3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28"/>
  <sheetViews>
    <sheetView topLeftCell="A76" workbookViewId="0">
      <selection activeCell="D79" sqref="D79:E79"/>
    </sheetView>
  </sheetViews>
  <sheetFormatPr defaultColWidth="9.33203125" defaultRowHeight="14.25" x14ac:dyDescent="0.2"/>
  <cols>
    <col min="1" max="2" width="10.83203125" style="12" customWidth="1"/>
    <col min="3" max="3" width="42" style="12" customWidth="1"/>
    <col min="4" max="4" width="27.1640625" style="12" customWidth="1"/>
    <col min="5" max="5" width="25.83203125" style="16" customWidth="1"/>
    <col min="6" max="6" width="15.33203125" style="17" customWidth="1"/>
    <col min="7" max="7" width="10.5" style="15" customWidth="1"/>
    <col min="8" max="8" width="9.33203125" style="12"/>
    <col min="9" max="9" width="54.6640625" style="12" customWidth="1"/>
    <col min="10" max="10" width="23.33203125" style="12" customWidth="1"/>
    <col min="11" max="11" width="9.33203125" style="12"/>
    <col min="12" max="12" width="14.1640625" style="12" bestFit="1" customWidth="1"/>
    <col min="13" max="13" width="24.6640625" style="12" bestFit="1" customWidth="1"/>
    <col min="14" max="16" width="9.33203125" style="12"/>
    <col min="17" max="17" width="15.1640625" style="12" bestFit="1" customWidth="1"/>
    <col min="18" max="16384" width="9.33203125" style="12"/>
  </cols>
  <sheetData>
    <row r="1" spans="1:10" ht="40.5" customHeight="1" x14ac:dyDescent="0.2">
      <c r="A1" s="131" t="s">
        <v>97</v>
      </c>
      <c r="B1" s="132"/>
      <c r="C1" s="132"/>
      <c r="D1" s="132"/>
      <c r="E1" s="132"/>
      <c r="F1" s="132"/>
      <c r="G1" s="133"/>
    </row>
    <row r="2" spans="1:10" ht="79.7" customHeight="1" x14ac:dyDescent="0.2">
      <c r="A2" s="124" t="s">
        <v>96</v>
      </c>
      <c r="B2" s="125"/>
      <c r="C2" s="125"/>
      <c r="D2" s="126"/>
      <c r="E2" s="134" t="s">
        <v>1</v>
      </c>
      <c r="F2" s="137"/>
      <c r="G2" s="138"/>
    </row>
    <row r="3" spans="1:10" ht="15.95" customHeight="1" x14ac:dyDescent="0.2">
      <c r="A3" s="127" t="s">
        <v>121</v>
      </c>
      <c r="B3" s="127"/>
      <c r="C3" s="127"/>
      <c r="D3" s="128"/>
      <c r="E3" s="135"/>
      <c r="F3" s="139"/>
      <c r="G3" s="140"/>
    </row>
    <row r="4" spans="1:10" ht="13.35" customHeight="1" x14ac:dyDescent="0.2">
      <c r="A4" s="129"/>
      <c r="B4" s="129"/>
      <c r="C4" s="129"/>
      <c r="D4" s="130"/>
      <c r="E4" s="136"/>
      <c r="F4" s="141"/>
      <c r="G4" s="142"/>
    </row>
    <row r="5" spans="1:10" ht="20.85" customHeight="1" x14ac:dyDescent="0.2">
      <c r="A5" s="163" t="s">
        <v>2</v>
      </c>
      <c r="B5" s="164"/>
      <c r="C5" s="164"/>
      <c r="D5" s="164"/>
      <c r="E5" s="164"/>
      <c r="F5" s="164"/>
      <c r="G5" s="165"/>
    </row>
    <row r="6" spans="1:10" ht="30.6" customHeight="1" x14ac:dyDescent="0.2">
      <c r="A6" s="166" t="s">
        <v>104</v>
      </c>
      <c r="B6" s="167"/>
      <c r="C6" s="167"/>
      <c r="D6" s="167"/>
      <c r="E6" s="167"/>
      <c r="F6" s="167"/>
      <c r="G6" s="168"/>
    </row>
    <row r="7" spans="1:10" ht="15.75" customHeight="1" x14ac:dyDescent="0.2">
      <c r="A7" s="107" t="s">
        <v>3</v>
      </c>
      <c r="B7" s="108"/>
      <c r="C7" s="108"/>
      <c r="D7" s="108"/>
      <c r="E7" s="109"/>
      <c r="F7" s="157" t="s">
        <v>98</v>
      </c>
      <c r="G7" s="158"/>
    </row>
    <row r="8" spans="1:10" ht="15.75" customHeight="1" x14ac:dyDescent="0.2">
      <c r="A8" s="114" t="s">
        <v>4</v>
      </c>
      <c r="B8" s="156"/>
      <c r="C8" s="156"/>
      <c r="D8" s="115"/>
      <c r="E8" s="22" t="s">
        <v>92</v>
      </c>
      <c r="F8" s="161"/>
      <c r="G8" s="162"/>
    </row>
    <row r="9" spans="1:10" ht="15.75" customHeight="1" x14ac:dyDescent="0.2">
      <c r="A9" s="114" t="s">
        <v>5</v>
      </c>
      <c r="B9" s="156"/>
      <c r="C9" s="156"/>
      <c r="D9" s="115"/>
      <c r="E9" s="23" t="s">
        <v>142</v>
      </c>
      <c r="F9" s="157" t="s">
        <v>6</v>
      </c>
      <c r="G9" s="158"/>
    </row>
    <row r="10" spans="1:10" ht="15.75" customHeight="1" x14ac:dyDescent="0.2">
      <c r="A10" s="114"/>
      <c r="B10" s="156"/>
      <c r="C10" s="156"/>
      <c r="D10" s="115"/>
      <c r="E10" s="23"/>
      <c r="F10" s="159"/>
      <c r="G10" s="160"/>
    </row>
    <row r="11" spans="1:10" ht="15.75" customHeight="1" x14ac:dyDescent="0.2">
      <c r="A11" s="114" t="s">
        <v>7</v>
      </c>
      <c r="B11" s="156"/>
      <c r="C11" s="156"/>
      <c r="D11" s="115"/>
      <c r="E11" s="24">
        <v>2113.39</v>
      </c>
      <c r="F11" s="161"/>
      <c r="G11" s="162"/>
    </row>
    <row r="12" spans="1:10" ht="29.85" customHeight="1" x14ac:dyDescent="0.2">
      <c r="A12" s="102" t="s">
        <v>8</v>
      </c>
      <c r="B12" s="103"/>
      <c r="C12" s="103"/>
      <c r="D12" s="103"/>
      <c r="E12" s="103"/>
      <c r="F12" s="103"/>
      <c r="G12" s="104"/>
    </row>
    <row r="13" spans="1:10" ht="24.6" customHeight="1" x14ac:dyDescent="0.2">
      <c r="A13" s="102" t="s">
        <v>9</v>
      </c>
      <c r="B13" s="103"/>
      <c r="C13" s="103"/>
      <c r="D13" s="103"/>
      <c r="E13" s="103"/>
      <c r="F13" s="103"/>
      <c r="G13" s="104"/>
    </row>
    <row r="14" spans="1:10" ht="18.75" customHeight="1" x14ac:dyDescent="0.2">
      <c r="A14" s="146" t="s">
        <v>10</v>
      </c>
      <c r="B14" s="107" t="s">
        <v>11</v>
      </c>
      <c r="C14" s="108"/>
      <c r="D14" s="108"/>
      <c r="E14" s="108"/>
      <c r="F14" s="108"/>
      <c r="G14" s="109"/>
    </row>
    <row r="15" spans="1:10" ht="19.5" customHeight="1" x14ac:dyDescent="0.2">
      <c r="A15" s="147"/>
      <c r="B15" s="2" t="s">
        <v>12</v>
      </c>
      <c r="C15" s="2" t="s">
        <v>13</v>
      </c>
      <c r="D15" s="25"/>
      <c r="E15" s="6" t="s">
        <v>14</v>
      </c>
      <c r="F15" s="153" t="s">
        <v>15</v>
      </c>
      <c r="G15" s="154"/>
    </row>
    <row r="16" spans="1:10" ht="18.75" customHeight="1" x14ac:dyDescent="0.2">
      <c r="A16" s="147"/>
      <c r="B16" s="26" t="s">
        <v>16</v>
      </c>
      <c r="C16" s="27" t="s">
        <v>17</v>
      </c>
      <c r="D16" s="28"/>
      <c r="E16" s="29">
        <v>1</v>
      </c>
      <c r="F16" s="170">
        <v>2113.39</v>
      </c>
      <c r="G16" s="171"/>
      <c r="I16" s="20"/>
      <c r="J16" s="15"/>
    </row>
    <row r="17" spans="1:11" ht="17.25" customHeight="1" x14ac:dyDescent="0.2">
      <c r="A17" s="147"/>
      <c r="B17" s="26" t="s">
        <v>18</v>
      </c>
      <c r="C17" s="28" t="s">
        <v>93</v>
      </c>
      <c r="D17" s="28"/>
      <c r="E17" s="30">
        <v>0.4</v>
      </c>
      <c r="F17" s="116">
        <f>F16*E17</f>
        <v>845.35599999999999</v>
      </c>
      <c r="G17" s="117"/>
    </row>
    <row r="18" spans="1:11" ht="18" customHeight="1" x14ac:dyDescent="0.2">
      <c r="A18" s="147"/>
      <c r="B18" s="26" t="s">
        <v>19</v>
      </c>
      <c r="C18" s="28" t="s">
        <v>102</v>
      </c>
      <c r="D18" s="28"/>
      <c r="E18" s="14"/>
      <c r="F18" s="116"/>
      <c r="G18" s="117"/>
    </row>
    <row r="19" spans="1:11" ht="17.25" customHeight="1" x14ac:dyDescent="0.2">
      <c r="A19" s="147"/>
      <c r="B19" s="26" t="s">
        <v>20</v>
      </c>
      <c r="C19" s="28" t="s">
        <v>103</v>
      </c>
      <c r="D19" s="28"/>
      <c r="E19" s="14"/>
      <c r="F19" s="116"/>
      <c r="G19" s="117"/>
      <c r="J19" s="15"/>
    </row>
    <row r="20" spans="1:11" ht="20.85" customHeight="1" x14ac:dyDescent="0.2">
      <c r="A20" s="147"/>
      <c r="B20" s="31" t="s">
        <v>21</v>
      </c>
      <c r="C20" s="143" t="s">
        <v>22</v>
      </c>
      <c r="D20" s="144"/>
      <c r="E20" s="145"/>
      <c r="F20" s="118">
        <f>SUM(F16:G19)</f>
        <v>2958.7460000000001</v>
      </c>
      <c r="G20" s="119"/>
    </row>
    <row r="21" spans="1:11" ht="25.7" customHeight="1" x14ac:dyDescent="0.2">
      <c r="A21" s="147"/>
      <c r="B21" s="107" t="s">
        <v>23</v>
      </c>
      <c r="C21" s="108"/>
      <c r="D21" s="108"/>
      <c r="E21" s="108"/>
      <c r="F21" s="108"/>
      <c r="G21" s="109"/>
    </row>
    <row r="22" spans="1:11" ht="19.350000000000001" customHeight="1" x14ac:dyDescent="0.2">
      <c r="A22" s="147"/>
      <c r="B22" s="107" t="s">
        <v>24</v>
      </c>
      <c r="C22" s="108"/>
      <c r="D22" s="108"/>
      <c r="E22" s="108"/>
      <c r="F22" s="108"/>
      <c r="G22" s="109"/>
    </row>
    <row r="23" spans="1:11" ht="21.75" customHeight="1" x14ac:dyDescent="0.2">
      <c r="A23" s="147"/>
      <c r="B23" s="2" t="s">
        <v>12</v>
      </c>
      <c r="C23" s="110" t="s">
        <v>13</v>
      </c>
      <c r="D23" s="111"/>
      <c r="E23" s="6" t="s">
        <v>14</v>
      </c>
      <c r="F23" s="112" t="s">
        <v>15</v>
      </c>
      <c r="G23" s="113"/>
    </row>
    <row r="24" spans="1:11" ht="19.5" customHeight="1" x14ac:dyDescent="0.2">
      <c r="A24" s="147"/>
      <c r="B24" s="32">
        <v>1</v>
      </c>
      <c r="C24" s="114" t="s">
        <v>25</v>
      </c>
      <c r="D24" s="115"/>
      <c r="E24" s="9">
        <v>0.2</v>
      </c>
      <c r="F24" s="105">
        <f>F16*E24</f>
        <v>422.678</v>
      </c>
      <c r="G24" s="106"/>
    </row>
    <row r="25" spans="1:11" ht="18" customHeight="1" x14ac:dyDescent="0.2">
      <c r="A25" s="147"/>
      <c r="B25" s="32">
        <v>2</v>
      </c>
      <c r="C25" s="114" t="s">
        <v>26</v>
      </c>
      <c r="D25" s="115"/>
      <c r="E25" s="9">
        <v>1.4999999999999999E-2</v>
      </c>
      <c r="F25" s="105">
        <f>F20*E25</f>
        <v>44.381189999999997</v>
      </c>
      <c r="G25" s="106"/>
    </row>
    <row r="26" spans="1:11" ht="18" customHeight="1" x14ac:dyDescent="0.2">
      <c r="A26" s="147"/>
      <c r="B26" s="32">
        <v>3</v>
      </c>
      <c r="C26" s="114" t="s">
        <v>27</v>
      </c>
      <c r="D26" s="115"/>
      <c r="E26" s="9">
        <v>0.01</v>
      </c>
      <c r="F26" s="105">
        <f>F20*E26</f>
        <v>29.58746</v>
      </c>
      <c r="G26" s="106"/>
    </row>
    <row r="27" spans="1:11" ht="18" customHeight="1" x14ac:dyDescent="0.2">
      <c r="A27" s="147"/>
      <c r="B27" s="32">
        <v>4</v>
      </c>
      <c r="C27" s="114" t="s">
        <v>28</v>
      </c>
      <c r="D27" s="115"/>
      <c r="E27" s="9">
        <v>2E-3</v>
      </c>
      <c r="F27" s="105">
        <f>F20*E27</f>
        <v>5.9174920000000002</v>
      </c>
      <c r="G27" s="106"/>
    </row>
    <row r="28" spans="1:11" ht="19.5" customHeight="1" x14ac:dyDescent="0.2">
      <c r="A28" s="147"/>
      <c r="B28" s="32">
        <v>5</v>
      </c>
      <c r="C28" s="114" t="s">
        <v>29</v>
      </c>
      <c r="D28" s="115"/>
      <c r="E28" s="9">
        <v>2.5000000000000001E-2</v>
      </c>
      <c r="F28" s="105">
        <f>F20*E28</f>
        <v>73.968650000000011</v>
      </c>
      <c r="G28" s="106"/>
    </row>
    <row r="29" spans="1:11" ht="18.75" customHeight="1" x14ac:dyDescent="0.2">
      <c r="A29" s="147"/>
      <c r="B29" s="32">
        <v>6</v>
      </c>
      <c r="C29" s="114" t="s">
        <v>30</v>
      </c>
      <c r="D29" s="115"/>
      <c r="E29" s="9">
        <v>0.08</v>
      </c>
      <c r="F29" s="105">
        <f>F20*E29</f>
        <v>236.69968</v>
      </c>
      <c r="G29" s="106"/>
    </row>
    <row r="30" spans="1:11" ht="25.7" customHeight="1" x14ac:dyDescent="0.2">
      <c r="A30" s="147"/>
      <c r="B30" s="32">
        <v>7</v>
      </c>
      <c r="C30" s="114" t="s">
        <v>31</v>
      </c>
      <c r="D30" s="115"/>
      <c r="E30" s="9">
        <v>3.3000000000000002E-2</v>
      </c>
      <c r="F30" s="105">
        <f>F20*E30</f>
        <v>97.638618000000008</v>
      </c>
      <c r="G30" s="106"/>
    </row>
    <row r="31" spans="1:11" ht="18.75" customHeight="1" x14ac:dyDescent="0.2">
      <c r="A31" s="147"/>
      <c r="B31" s="32">
        <v>8</v>
      </c>
      <c r="C31" s="114" t="s">
        <v>32</v>
      </c>
      <c r="D31" s="115"/>
      <c r="E31" s="9">
        <v>6.0000000000000001E-3</v>
      </c>
      <c r="F31" s="105">
        <f>F20*E31</f>
        <v>17.752476000000001</v>
      </c>
      <c r="G31" s="106"/>
      <c r="K31" s="72"/>
    </row>
    <row r="32" spans="1:11" ht="18.75" customHeight="1" x14ac:dyDescent="0.2">
      <c r="A32" s="147"/>
      <c r="B32" s="13"/>
      <c r="C32" s="149" t="s">
        <v>33</v>
      </c>
      <c r="D32" s="150"/>
      <c r="E32" s="33">
        <v>0.371</v>
      </c>
      <c r="F32" s="151">
        <f>SUM(F24:G31)</f>
        <v>928.62356599999987</v>
      </c>
      <c r="G32" s="152"/>
    </row>
    <row r="33" spans="1:10" ht="24" customHeight="1" x14ac:dyDescent="0.2">
      <c r="A33" s="147"/>
      <c r="B33" s="107" t="s">
        <v>34</v>
      </c>
      <c r="C33" s="108"/>
      <c r="D33" s="108"/>
      <c r="E33" s="108"/>
      <c r="F33" s="108"/>
      <c r="G33" s="109"/>
    </row>
    <row r="34" spans="1:10" ht="21" customHeight="1" x14ac:dyDescent="0.2">
      <c r="A34" s="147"/>
      <c r="B34" s="3" t="s">
        <v>12</v>
      </c>
      <c r="C34" s="110" t="s">
        <v>13</v>
      </c>
      <c r="D34" s="111"/>
      <c r="E34" s="7" t="s">
        <v>14</v>
      </c>
      <c r="F34" s="153" t="s">
        <v>15</v>
      </c>
      <c r="G34" s="154"/>
    </row>
    <row r="35" spans="1:10" ht="18" customHeight="1" x14ac:dyDescent="0.2">
      <c r="A35" s="147"/>
      <c r="B35" s="32">
        <v>9</v>
      </c>
      <c r="C35" s="114" t="s">
        <v>35</v>
      </c>
      <c r="D35" s="115"/>
      <c r="E35" s="9">
        <v>8.3299999999999999E-2</v>
      </c>
      <c r="F35" s="116">
        <f>F20*E35</f>
        <v>246.4635418</v>
      </c>
      <c r="G35" s="117"/>
    </row>
    <row r="36" spans="1:10" ht="18" customHeight="1" x14ac:dyDescent="0.2">
      <c r="A36" s="147"/>
      <c r="B36" s="32">
        <v>10</v>
      </c>
      <c r="C36" s="114" t="s">
        <v>36</v>
      </c>
      <c r="D36" s="115"/>
      <c r="E36" s="9">
        <v>1.3899999999999999E-2</v>
      </c>
      <c r="F36" s="116">
        <f>F20*E36</f>
        <v>41.126569400000001</v>
      </c>
      <c r="G36" s="117"/>
      <c r="I36" s="73"/>
    </row>
    <row r="37" spans="1:10" ht="16.5" customHeight="1" x14ac:dyDescent="0.2">
      <c r="A37" s="147"/>
      <c r="B37" s="32">
        <v>11</v>
      </c>
      <c r="C37" s="114" t="s">
        <v>37</v>
      </c>
      <c r="D37" s="115"/>
      <c r="E37" s="9">
        <v>2.9999999999999997E-4</v>
      </c>
      <c r="F37" s="116">
        <f>F20*E37</f>
        <v>0.88762379999999996</v>
      </c>
      <c r="G37" s="117"/>
    </row>
    <row r="38" spans="1:10" ht="15.75" customHeight="1" x14ac:dyDescent="0.2">
      <c r="A38" s="147"/>
      <c r="B38" s="32">
        <v>12</v>
      </c>
      <c r="C38" s="114" t="s">
        <v>38</v>
      </c>
      <c r="D38" s="115"/>
      <c r="E38" s="9">
        <v>2.0000000000000001E-4</v>
      </c>
      <c r="F38" s="116">
        <f>F20*E38</f>
        <v>0.59174920000000009</v>
      </c>
      <c r="G38" s="117"/>
    </row>
    <row r="39" spans="1:10" ht="18" customHeight="1" x14ac:dyDescent="0.2">
      <c r="A39" s="147"/>
      <c r="B39" s="32">
        <v>13</v>
      </c>
      <c r="C39" s="114" t="s">
        <v>39</v>
      </c>
      <c r="D39" s="115"/>
      <c r="E39" s="9">
        <v>2.8E-3</v>
      </c>
      <c r="F39" s="116">
        <f>F20*E39</f>
        <v>8.2844888000000001</v>
      </c>
      <c r="G39" s="117"/>
    </row>
    <row r="40" spans="1:10" ht="17.25" customHeight="1" x14ac:dyDescent="0.2">
      <c r="A40" s="147"/>
      <c r="B40" s="32">
        <v>14</v>
      </c>
      <c r="C40" s="114" t="s">
        <v>40</v>
      </c>
      <c r="D40" s="115"/>
      <c r="E40" s="9">
        <v>4.0000000000000002E-4</v>
      </c>
      <c r="F40" s="116">
        <f>F20*E40</f>
        <v>1.1834984000000002</v>
      </c>
      <c r="G40" s="117"/>
    </row>
    <row r="41" spans="1:10" ht="16.5" customHeight="1" x14ac:dyDescent="0.2">
      <c r="A41" s="147"/>
      <c r="B41" s="32">
        <v>15</v>
      </c>
      <c r="C41" s="114" t="s">
        <v>41</v>
      </c>
      <c r="D41" s="115"/>
      <c r="E41" s="9">
        <v>1.9400000000000001E-2</v>
      </c>
      <c r="F41" s="116">
        <f>F20*E41</f>
        <v>57.3996724</v>
      </c>
      <c r="G41" s="117"/>
      <c r="J41" s="73"/>
    </row>
    <row r="42" spans="1:10" ht="17.25" customHeight="1" x14ac:dyDescent="0.2">
      <c r="A42" s="147"/>
      <c r="B42" s="32">
        <v>16</v>
      </c>
      <c r="C42" s="114" t="s">
        <v>42</v>
      </c>
      <c r="D42" s="115"/>
      <c r="E42" s="9">
        <v>2.7799999999999998E-2</v>
      </c>
      <c r="F42" s="116">
        <f>F20*E42</f>
        <v>82.253138800000002</v>
      </c>
      <c r="G42" s="117"/>
    </row>
    <row r="43" spans="1:10" ht="16.5" customHeight="1" x14ac:dyDescent="0.2">
      <c r="A43" s="147"/>
      <c r="B43" s="32">
        <v>17</v>
      </c>
      <c r="C43" s="114" t="s">
        <v>91</v>
      </c>
      <c r="D43" s="115"/>
      <c r="E43" s="9">
        <v>8.3299999999999999E-2</v>
      </c>
      <c r="F43" s="116">
        <f>F20*E43</f>
        <v>246.4635418</v>
      </c>
      <c r="G43" s="117"/>
      <c r="J43" s="73"/>
    </row>
    <row r="44" spans="1:10" ht="17.25" customHeight="1" x14ac:dyDescent="0.2">
      <c r="A44" s="147"/>
      <c r="B44" s="13"/>
      <c r="C44" s="149" t="s">
        <v>43</v>
      </c>
      <c r="D44" s="150"/>
      <c r="E44" s="33">
        <v>0.23139999999999999</v>
      </c>
      <c r="F44" s="118">
        <f>SUM(F35:G43)</f>
        <v>684.65382439999996</v>
      </c>
      <c r="G44" s="119"/>
    </row>
    <row r="45" spans="1:10" ht="30" customHeight="1" x14ac:dyDescent="0.2">
      <c r="A45" s="147"/>
      <c r="B45" s="107" t="s">
        <v>44</v>
      </c>
      <c r="C45" s="108"/>
      <c r="D45" s="108"/>
      <c r="E45" s="108"/>
      <c r="F45" s="108"/>
      <c r="G45" s="209"/>
      <c r="J45" s="73"/>
    </row>
    <row r="46" spans="1:10" ht="30" customHeight="1" x14ac:dyDescent="0.2">
      <c r="A46" s="147"/>
      <c r="B46" s="2" t="s">
        <v>12</v>
      </c>
      <c r="C46" s="110" t="s">
        <v>13</v>
      </c>
      <c r="D46" s="111"/>
      <c r="E46" s="6" t="s">
        <v>14</v>
      </c>
      <c r="F46" s="153" t="s">
        <v>15</v>
      </c>
      <c r="G46" s="154"/>
      <c r="J46" s="73"/>
    </row>
    <row r="47" spans="1:10" ht="18" customHeight="1" x14ac:dyDescent="0.2">
      <c r="A47" s="147"/>
      <c r="B47" s="32">
        <v>18</v>
      </c>
      <c r="C47" s="114" t="s">
        <v>45</v>
      </c>
      <c r="D47" s="115"/>
      <c r="E47" s="9">
        <v>4.1999999999999997E-3</v>
      </c>
      <c r="F47" s="116">
        <f>F20*E47</f>
        <v>12.426733199999999</v>
      </c>
      <c r="G47" s="117"/>
    </row>
    <row r="48" spans="1:10" ht="17.25" customHeight="1" x14ac:dyDescent="0.2">
      <c r="A48" s="147"/>
      <c r="B48" s="32">
        <v>19</v>
      </c>
      <c r="C48" s="114" t="s">
        <v>46</v>
      </c>
      <c r="D48" s="115"/>
      <c r="E48" s="9">
        <v>2.9999999999999997E-4</v>
      </c>
      <c r="F48" s="116">
        <f>F20*E48</f>
        <v>0.88762379999999996</v>
      </c>
      <c r="G48" s="117"/>
      <c r="I48" s="74"/>
    </row>
    <row r="49" spans="1:17" ht="16.5" customHeight="1" x14ac:dyDescent="0.2">
      <c r="A49" s="147"/>
      <c r="B49" s="32">
        <v>20</v>
      </c>
      <c r="C49" s="114" t="s">
        <v>47</v>
      </c>
      <c r="D49" s="115"/>
      <c r="E49" s="9">
        <v>0</v>
      </c>
      <c r="F49" s="116">
        <f>+F20*E49</f>
        <v>0</v>
      </c>
      <c r="G49" s="117"/>
      <c r="I49" s="12" t="s">
        <v>112</v>
      </c>
      <c r="J49" s="73">
        <f>40%*8%</f>
        <v>3.2000000000000001E-2</v>
      </c>
    </row>
    <row r="50" spans="1:17" ht="15.75" customHeight="1" x14ac:dyDescent="0.2">
      <c r="A50" s="147"/>
      <c r="B50" s="32">
        <v>21</v>
      </c>
      <c r="C50" s="114" t="s">
        <v>48</v>
      </c>
      <c r="D50" s="115"/>
      <c r="E50" s="84">
        <v>1.6000000000000001E-3</v>
      </c>
      <c r="F50" s="170">
        <f>F20*E50</f>
        <v>4.7339936000000007</v>
      </c>
      <c r="G50" s="171"/>
      <c r="I50" s="12" t="s">
        <v>113</v>
      </c>
      <c r="J50" s="73">
        <f>3.2%*5%</f>
        <v>1.6000000000000001E-3</v>
      </c>
    </row>
    <row r="51" spans="1:17" ht="16.5" customHeight="1" x14ac:dyDescent="0.2">
      <c r="A51" s="147"/>
      <c r="B51" s="32">
        <v>22</v>
      </c>
      <c r="C51" s="114" t="s">
        <v>49</v>
      </c>
      <c r="D51" s="115"/>
      <c r="E51" s="9">
        <v>8.0000000000000004E-4</v>
      </c>
      <c r="F51" s="116">
        <f>F20*E51</f>
        <v>2.3669968000000003</v>
      </c>
      <c r="G51" s="117"/>
    </row>
    <row r="52" spans="1:17" ht="17.25" customHeight="1" x14ac:dyDescent="0.2">
      <c r="A52" s="147"/>
      <c r="B52" s="13"/>
      <c r="C52" s="149" t="s">
        <v>50</v>
      </c>
      <c r="D52" s="150"/>
      <c r="E52" s="33">
        <f>SUM(E47:E51)</f>
        <v>6.8999999999999999E-3</v>
      </c>
      <c r="F52" s="118">
        <f>SUM(F47:G51)</f>
        <v>20.415347399999998</v>
      </c>
      <c r="G52" s="119"/>
    </row>
    <row r="53" spans="1:17" ht="27.75" customHeight="1" x14ac:dyDescent="0.2">
      <c r="A53" s="147"/>
      <c r="B53" s="107" t="s">
        <v>51</v>
      </c>
      <c r="C53" s="108"/>
      <c r="D53" s="108"/>
      <c r="E53" s="108"/>
      <c r="F53" s="108"/>
      <c r="G53" s="209"/>
    </row>
    <row r="54" spans="1:17" ht="30" customHeight="1" x14ac:dyDescent="0.2">
      <c r="A54" s="147"/>
      <c r="B54" s="2" t="s">
        <v>12</v>
      </c>
      <c r="C54" s="110" t="s">
        <v>13</v>
      </c>
      <c r="D54" s="111"/>
      <c r="E54" s="6" t="s">
        <v>14</v>
      </c>
      <c r="F54" s="153" t="s">
        <v>15</v>
      </c>
      <c r="G54" s="154"/>
    </row>
    <row r="55" spans="1:17" ht="18.75" customHeight="1" x14ac:dyDescent="0.2">
      <c r="A55" s="147"/>
      <c r="B55" s="32">
        <v>23</v>
      </c>
      <c r="C55" s="114" t="s">
        <v>52</v>
      </c>
      <c r="D55" s="115"/>
      <c r="E55" s="9">
        <f>E32*E44</f>
        <v>8.5849399999999992E-2</v>
      </c>
      <c r="F55" s="116">
        <f>F20*E55</f>
        <v>254.00656885239999</v>
      </c>
      <c r="G55" s="117"/>
    </row>
    <row r="56" spans="1:17" ht="17.25" customHeight="1" thickBot="1" x14ac:dyDescent="0.25">
      <c r="A56" s="147"/>
      <c r="B56" s="32">
        <v>24</v>
      </c>
      <c r="C56" s="202"/>
      <c r="D56" s="204"/>
      <c r="E56" s="14"/>
      <c r="F56" s="116"/>
      <c r="G56" s="117"/>
    </row>
    <row r="57" spans="1:17" ht="17.25" customHeight="1" thickTop="1" x14ac:dyDescent="0.2">
      <c r="A57" s="147"/>
      <c r="B57" s="18"/>
      <c r="C57" s="207" t="s">
        <v>53</v>
      </c>
      <c r="D57" s="208"/>
      <c r="E57" s="33">
        <v>8.5800000000000001E-2</v>
      </c>
      <c r="F57" s="118">
        <f>SUM(F55:G56)</f>
        <v>254.00656885239999</v>
      </c>
      <c r="G57" s="119"/>
      <c r="I57" s="64" t="s">
        <v>107</v>
      </c>
      <c r="J57" s="65">
        <v>2</v>
      </c>
    </row>
    <row r="58" spans="1:17" ht="32.25" customHeight="1" x14ac:dyDescent="0.2">
      <c r="A58" s="147"/>
      <c r="B58" s="120" t="s">
        <v>89</v>
      </c>
      <c r="C58" s="121"/>
      <c r="D58" s="122"/>
      <c r="E58" s="19">
        <f>E32+E44+E52+E57</f>
        <v>0.69510000000000005</v>
      </c>
      <c r="F58" s="118">
        <f>SUM(F32,F44,F52,F57)</f>
        <v>1887.6993066523999</v>
      </c>
      <c r="G58" s="119"/>
      <c r="I58" s="66" t="s">
        <v>108</v>
      </c>
      <c r="J58" s="67">
        <v>4.5999999999999996</v>
      </c>
      <c r="L58" s="85" t="s">
        <v>124</v>
      </c>
      <c r="M58" s="85" t="s">
        <v>13</v>
      </c>
      <c r="N58" s="85" t="s">
        <v>125</v>
      </c>
      <c r="O58" s="85" t="s">
        <v>126</v>
      </c>
      <c r="P58" s="85" t="s">
        <v>127</v>
      </c>
      <c r="Q58" s="85" t="s">
        <v>128</v>
      </c>
    </row>
    <row r="59" spans="1:17" ht="23.25" customHeight="1" x14ac:dyDescent="0.2">
      <c r="A59" s="148"/>
      <c r="B59" s="169" t="s">
        <v>54</v>
      </c>
      <c r="C59" s="169"/>
      <c r="D59" s="169"/>
      <c r="E59" s="169"/>
      <c r="F59" s="123">
        <f>SUM(F20,F58)</f>
        <v>4846.4453066524002</v>
      </c>
      <c r="G59" s="119"/>
      <c r="I59" s="66" t="s">
        <v>109</v>
      </c>
      <c r="J59" s="68">
        <v>0.06</v>
      </c>
      <c r="L59" s="86" t="s">
        <v>129</v>
      </c>
      <c r="M59" s="101" t="s">
        <v>130</v>
      </c>
      <c r="N59" s="101"/>
      <c r="O59" s="101"/>
      <c r="P59" s="101"/>
      <c r="Q59" s="101"/>
    </row>
    <row r="60" spans="1:17" ht="15" customHeight="1" x14ac:dyDescent="0.2">
      <c r="A60" s="185" t="s">
        <v>55</v>
      </c>
      <c r="B60" s="173" t="s">
        <v>56</v>
      </c>
      <c r="C60" s="174"/>
      <c r="D60" s="174"/>
      <c r="E60" s="174"/>
      <c r="F60" s="174"/>
      <c r="G60" s="175"/>
      <c r="I60" s="66" t="s">
        <v>110</v>
      </c>
      <c r="J60" s="69">
        <v>20</v>
      </c>
      <c r="L60" s="87">
        <v>1</v>
      </c>
      <c r="M60" s="88" t="s">
        <v>131</v>
      </c>
      <c r="N60" s="87" t="s">
        <v>132</v>
      </c>
      <c r="O60" s="89">
        <v>101.06</v>
      </c>
      <c r="P60" s="87">
        <v>4</v>
      </c>
      <c r="Q60" s="90">
        <f>P60*O60</f>
        <v>404.24</v>
      </c>
    </row>
    <row r="61" spans="1:17" ht="22.5" customHeight="1" thickBot="1" x14ac:dyDescent="0.25">
      <c r="A61" s="186"/>
      <c r="B61" s="2" t="s">
        <v>12</v>
      </c>
      <c r="C61" s="110" t="s">
        <v>13</v>
      </c>
      <c r="D61" s="111"/>
      <c r="E61" s="6" t="s">
        <v>14</v>
      </c>
      <c r="F61" s="153" t="s">
        <v>15</v>
      </c>
      <c r="G61" s="154"/>
      <c r="I61" s="70" t="s">
        <v>111</v>
      </c>
      <c r="J61" s="71">
        <f>ROUND((J57*J58*J60)-(J59*F16),2)</f>
        <v>57.2</v>
      </c>
      <c r="L61" s="87">
        <v>2</v>
      </c>
      <c r="M61" s="88" t="s">
        <v>133</v>
      </c>
      <c r="N61" s="87" t="s">
        <v>134</v>
      </c>
      <c r="O61" s="89">
        <v>40</v>
      </c>
      <c r="P61" s="87">
        <v>4</v>
      </c>
      <c r="Q61" s="90">
        <f t="shared" ref="Q61:Q65" si="0">P61*O61</f>
        <v>160</v>
      </c>
    </row>
    <row r="62" spans="1:17" ht="21" customHeight="1" thickTop="1" x14ac:dyDescent="0.2">
      <c r="A62" s="186"/>
      <c r="B62" s="34">
        <v>1</v>
      </c>
      <c r="C62" s="107" t="s">
        <v>57</v>
      </c>
      <c r="D62" s="109"/>
      <c r="E62" s="14"/>
      <c r="F62" s="116"/>
      <c r="G62" s="117"/>
      <c r="L62" s="87">
        <v>3</v>
      </c>
      <c r="M62" s="88" t="s">
        <v>135</v>
      </c>
      <c r="N62" s="87" t="s">
        <v>134</v>
      </c>
      <c r="O62" s="89">
        <v>78.89</v>
      </c>
      <c r="P62" s="87">
        <v>2</v>
      </c>
      <c r="Q62" s="90">
        <f t="shared" si="0"/>
        <v>157.78</v>
      </c>
    </row>
    <row r="63" spans="1:17" ht="19.5" customHeight="1" x14ac:dyDescent="0.2">
      <c r="A63" s="186"/>
      <c r="B63" s="26" t="s">
        <v>58</v>
      </c>
      <c r="C63" s="114" t="s">
        <v>59</v>
      </c>
      <c r="D63" s="115"/>
      <c r="E63" s="14"/>
      <c r="F63" s="170">
        <v>72.95</v>
      </c>
      <c r="G63" s="171"/>
      <c r="H63" s="79"/>
      <c r="L63" s="87">
        <v>4</v>
      </c>
      <c r="M63" s="88" t="s">
        <v>136</v>
      </c>
      <c r="N63" s="87" t="s">
        <v>134</v>
      </c>
      <c r="O63" s="89">
        <v>3.14</v>
      </c>
      <c r="P63" s="87">
        <v>4</v>
      </c>
      <c r="Q63" s="90">
        <f t="shared" si="0"/>
        <v>12.56</v>
      </c>
    </row>
    <row r="64" spans="1:17" ht="17.25" customHeight="1" x14ac:dyDescent="0.2">
      <c r="A64" s="186"/>
      <c r="B64" s="26"/>
      <c r="C64" s="114"/>
      <c r="D64" s="115"/>
      <c r="E64" s="14"/>
      <c r="F64" s="116"/>
      <c r="G64" s="117"/>
      <c r="L64" s="87">
        <v>5</v>
      </c>
      <c r="M64" s="88" t="s">
        <v>137</v>
      </c>
      <c r="N64" s="87" t="s">
        <v>132</v>
      </c>
      <c r="O64" s="89">
        <v>65.900000000000006</v>
      </c>
      <c r="P64" s="87">
        <v>2</v>
      </c>
      <c r="Q64" s="90">
        <f t="shared" si="0"/>
        <v>131.80000000000001</v>
      </c>
    </row>
    <row r="65" spans="1:17" ht="15" customHeight="1" x14ac:dyDescent="0.2">
      <c r="A65" s="186"/>
      <c r="B65" s="143" t="s">
        <v>60</v>
      </c>
      <c r="C65" s="144"/>
      <c r="D65" s="144"/>
      <c r="E65" s="145"/>
      <c r="F65" s="118">
        <f>SUM(F62:G64)</f>
        <v>72.95</v>
      </c>
      <c r="G65" s="119"/>
      <c r="L65" s="87">
        <v>8</v>
      </c>
      <c r="M65" s="88" t="s">
        <v>138</v>
      </c>
      <c r="N65" s="87" t="s">
        <v>132</v>
      </c>
      <c r="O65" s="89">
        <v>8.9600000000000009</v>
      </c>
      <c r="P65" s="87">
        <v>1</v>
      </c>
      <c r="Q65" s="90">
        <f t="shared" si="0"/>
        <v>8.9600000000000009</v>
      </c>
    </row>
    <row r="66" spans="1:17" ht="23.25" customHeight="1" x14ac:dyDescent="0.2">
      <c r="A66" s="186"/>
      <c r="B66" s="1">
        <v>2</v>
      </c>
      <c r="C66" s="176" t="s">
        <v>61</v>
      </c>
      <c r="D66" s="177"/>
      <c r="E66" s="178"/>
      <c r="F66" s="153" t="s">
        <v>62</v>
      </c>
      <c r="G66" s="154"/>
      <c r="I66" s="80"/>
      <c r="L66" s="87"/>
      <c r="M66" s="88"/>
      <c r="N66" s="87"/>
      <c r="O66" s="87"/>
      <c r="P66" s="87"/>
      <c r="Q66" s="90"/>
    </row>
    <row r="67" spans="1:17" ht="18" customHeight="1" x14ac:dyDescent="0.2">
      <c r="A67" s="186"/>
      <c r="B67" s="26" t="s">
        <v>63</v>
      </c>
      <c r="C67" s="114" t="s">
        <v>64</v>
      </c>
      <c r="D67" s="156"/>
      <c r="E67" s="115"/>
      <c r="F67" s="170">
        <f>J61</f>
        <v>57.2</v>
      </c>
      <c r="G67" s="171"/>
      <c r="I67" s="80"/>
      <c r="L67" s="91"/>
      <c r="M67" s="92" t="s">
        <v>139</v>
      </c>
      <c r="N67" s="91"/>
      <c r="O67" s="91"/>
      <c r="P67" s="91"/>
      <c r="Q67" s="90">
        <f>SUM(Q60:Q66)</f>
        <v>875.33999999999992</v>
      </c>
    </row>
    <row r="68" spans="1:17" ht="17.25" customHeight="1" x14ac:dyDescent="0.2">
      <c r="A68" s="186"/>
      <c r="B68" s="26" t="s">
        <v>65</v>
      </c>
      <c r="C68" s="114" t="s">
        <v>66</v>
      </c>
      <c r="D68" s="156"/>
      <c r="E68" s="115"/>
      <c r="F68" s="170">
        <v>419</v>
      </c>
      <c r="G68" s="171"/>
      <c r="I68" s="81" t="s">
        <v>117</v>
      </c>
      <c r="J68" s="12" t="s">
        <v>118</v>
      </c>
      <c r="K68" s="79"/>
      <c r="L68" s="91"/>
      <c r="M68" s="92" t="s">
        <v>140</v>
      </c>
      <c r="N68" s="91"/>
      <c r="O68" s="91"/>
      <c r="P68" s="91"/>
      <c r="Q68" s="90">
        <f>ROUND(Q67/12,2)</f>
        <v>72.95</v>
      </c>
    </row>
    <row r="69" spans="1:17" ht="17.25" customHeight="1" x14ac:dyDescent="0.2">
      <c r="A69" s="186"/>
      <c r="B69" s="26" t="s">
        <v>67</v>
      </c>
      <c r="C69" s="114" t="s">
        <v>147</v>
      </c>
      <c r="D69" s="156"/>
      <c r="E69" s="115"/>
      <c r="F69" s="170">
        <v>150</v>
      </c>
      <c r="G69" s="171"/>
      <c r="I69" s="81" t="s">
        <v>119</v>
      </c>
      <c r="K69" s="79"/>
    </row>
    <row r="70" spans="1:17" ht="16.5" customHeight="1" thickBot="1" x14ac:dyDescent="0.25">
      <c r="A70" s="186"/>
      <c r="B70" s="26" t="s">
        <v>68</v>
      </c>
      <c r="C70" s="114" t="s">
        <v>120</v>
      </c>
      <c r="D70" s="156"/>
      <c r="E70" s="115"/>
      <c r="F70" s="116">
        <v>12.53</v>
      </c>
      <c r="G70" s="117"/>
    </row>
    <row r="71" spans="1:17" ht="18" customHeight="1" thickTop="1" x14ac:dyDescent="0.2">
      <c r="A71" s="186"/>
      <c r="B71" s="26" t="s">
        <v>69</v>
      </c>
      <c r="C71" s="202" t="s">
        <v>94</v>
      </c>
      <c r="D71" s="203"/>
      <c r="E71" s="204"/>
      <c r="F71" s="116">
        <f>J75</f>
        <v>106</v>
      </c>
      <c r="G71" s="117"/>
      <c r="I71" s="64" t="s">
        <v>148</v>
      </c>
      <c r="J71" s="75">
        <v>5.3</v>
      </c>
    </row>
    <row r="72" spans="1:17" ht="17.25" customHeight="1" x14ac:dyDescent="0.2">
      <c r="A72" s="186"/>
      <c r="B72" s="35" t="s">
        <v>70</v>
      </c>
      <c r="C72" s="210" t="s">
        <v>150</v>
      </c>
      <c r="D72" s="211"/>
      <c r="E72" s="212"/>
      <c r="F72" s="170">
        <f>96.43+17.39</f>
        <v>113.82000000000001</v>
      </c>
      <c r="G72" s="171"/>
      <c r="I72" s="66" t="s">
        <v>149</v>
      </c>
      <c r="J72" s="69">
        <v>20</v>
      </c>
    </row>
    <row r="73" spans="1:17" ht="30" customHeight="1" x14ac:dyDescent="0.2">
      <c r="A73" s="187"/>
      <c r="B73" s="169" t="s">
        <v>71</v>
      </c>
      <c r="C73" s="169"/>
      <c r="D73" s="169"/>
      <c r="E73" s="169"/>
      <c r="F73" s="179">
        <f>SUM(F67:G72)</f>
        <v>858.55000000000007</v>
      </c>
      <c r="G73" s="104"/>
      <c r="I73" s="76" t="s">
        <v>114</v>
      </c>
      <c r="J73" s="77">
        <f>J71*J72</f>
        <v>106</v>
      </c>
    </row>
    <row r="74" spans="1:17" ht="19.5" customHeight="1" x14ac:dyDescent="0.2">
      <c r="A74" s="21"/>
      <c r="B74" s="182" t="s">
        <v>0</v>
      </c>
      <c r="C74" s="183"/>
      <c r="D74" s="183"/>
      <c r="E74" s="184"/>
      <c r="F74" s="118">
        <f>SUM(F65,F73)</f>
        <v>931.50000000000011</v>
      </c>
      <c r="G74" s="172"/>
      <c r="I74" s="66" t="s">
        <v>115</v>
      </c>
      <c r="J74" s="78"/>
    </row>
    <row r="75" spans="1:17" ht="18.75" customHeight="1" thickBot="1" x14ac:dyDescent="0.25">
      <c r="A75" s="180"/>
      <c r="B75" s="143" t="s">
        <v>72</v>
      </c>
      <c r="C75" s="144"/>
      <c r="D75" s="144"/>
      <c r="E75" s="145"/>
      <c r="F75" s="118">
        <f>SUM(F59,F74)</f>
        <v>5777.9453066524002</v>
      </c>
      <c r="G75" s="172"/>
      <c r="I75" s="70" t="s">
        <v>111</v>
      </c>
      <c r="J75" s="71">
        <f>J73-J74</f>
        <v>106</v>
      </c>
    </row>
    <row r="76" spans="1:17" ht="24" customHeight="1" thickTop="1" x14ac:dyDescent="0.2">
      <c r="A76" s="181"/>
      <c r="B76" s="107" t="s">
        <v>73</v>
      </c>
      <c r="C76" s="108"/>
      <c r="D76" s="108"/>
      <c r="E76" s="109"/>
      <c r="F76" s="202"/>
      <c r="G76" s="204"/>
    </row>
    <row r="77" spans="1:17" ht="15.75" customHeight="1" x14ac:dyDescent="0.2">
      <c r="A77" s="185" t="s">
        <v>74</v>
      </c>
      <c r="B77" s="107" t="s">
        <v>75</v>
      </c>
      <c r="C77" s="109"/>
      <c r="D77" s="238" t="s">
        <v>76</v>
      </c>
      <c r="E77" s="239"/>
      <c r="F77" s="153" t="s">
        <v>62</v>
      </c>
      <c r="G77" s="154"/>
    </row>
    <row r="78" spans="1:17" ht="28.5" x14ac:dyDescent="0.2">
      <c r="A78" s="186"/>
      <c r="B78" s="32">
        <v>1</v>
      </c>
      <c r="C78" s="27" t="s">
        <v>77</v>
      </c>
      <c r="D78" s="240">
        <v>0.1</v>
      </c>
      <c r="E78" s="241"/>
      <c r="F78" s="116">
        <f>F20*D78</f>
        <v>295.87460000000004</v>
      </c>
      <c r="G78" s="117"/>
      <c r="J78" s="82"/>
    </row>
    <row r="79" spans="1:17" ht="19.5" customHeight="1" x14ac:dyDescent="0.2">
      <c r="A79" s="186"/>
      <c r="B79" s="32">
        <v>2</v>
      </c>
      <c r="C79" s="27" t="s">
        <v>78</v>
      </c>
      <c r="D79" s="240">
        <v>0.15</v>
      </c>
      <c r="E79" s="241"/>
      <c r="F79" s="116">
        <f>F20*D79</f>
        <v>443.81189999999998</v>
      </c>
      <c r="G79" s="117"/>
      <c r="I79" s="15"/>
      <c r="J79" s="80"/>
    </row>
    <row r="80" spans="1:17" ht="18" customHeight="1" x14ac:dyDescent="0.2">
      <c r="A80" s="186"/>
      <c r="B80" s="107" t="s">
        <v>79</v>
      </c>
      <c r="C80" s="109"/>
      <c r="D80" s="229">
        <f>SUM(D78:E79)</f>
        <v>0.25</v>
      </c>
      <c r="E80" s="230"/>
      <c r="F80" s="116">
        <f>SUM(F78,F79)</f>
        <v>739.68650000000002</v>
      </c>
      <c r="G80" s="117"/>
      <c r="J80" s="80"/>
    </row>
    <row r="81" spans="1:12" ht="16.5" customHeight="1" x14ac:dyDescent="0.2">
      <c r="A81" s="186"/>
      <c r="B81" s="202"/>
      <c r="C81" s="203"/>
      <c r="D81" s="203"/>
      <c r="E81" s="203"/>
      <c r="F81" s="203"/>
      <c r="G81" s="231"/>
      <c r="J81" s="80"/>
      <c r="L81" s="81"/>
    </row>
    <row r="82" spans="1:12" x14ac:dyDescent="0.2">
      <c r="A82" s="186"/>
      <c r="B82" s="202"/>
      <c r="C82" s="203"/>
      <c r="D82" s="203"/>
      <c r="E82" s="203"/>
      <c r="F82" s="203"/>
      <c r="G82" s="204"/>
      <c r="J82" s="81"/>
    </row>
    <row r="83" spans="1:12" ht="18" customHeight="1" x14ac:dyDescent="0.2">
      <c r="A83" s="186"/>
      <c r="B83" s="32">
        <v>1</v>
      </c>
      <c r="C83" s="27" t="s">
        <v>80</v>
      </c>
      <c r="D83" s="232">
        <v>0.05</v>
      </c>
      <c r="E83" s="233"/>
      <c r="F83" s="116">
        <f>F20*D83</f>
        <v>147.93730000000002</v>
      </c>
      <c r="G83" s="117"/>
    </row>
    <row r="84" spans="1:12" ht="17.25" customHeight="1" x14ac:dyDescent="0.2">
      <c r="A84" s="186"/>
      <c r="B84" s="32">
        <v>2</v>
      </c>
      <c r="C84" s="27" t="s">
        <v>81</v>
      </c>
      <c r="D84" s="205">
        <v>1.6500000000000001E-2</v>
      </c>
      <c r="E84" s="206"/>
      <c r="F84" s="116">
        <f>F20*D84</f>
        <v>48.819309000000004</v>
      </c>
      <c r="G84" s="117"/>
    </row>
    <row r="85" spans="1:12" ht="18" customHeight="1" x14ac:dyDescent="0.2">
      <c r="A85" s="186"/>
      <c r="B85" s="32">
        <v>3</v>
      </c>
      <c r="C85" s="27" t="s">
        <v>82</v>
      </c>
      <c r="D85" s="205">
        <v>7.5999999999999998E-2</v>
      </c>
      <c r="E85" s="206"/>
      <c r="F85" s="116">
        <f>F20*D85</f>
        <v>224.86469600000001</v>
      </c>
      <c r="G85" s="117"/>
    </row>
    <row r="86" spans="1:12" ht="18" customHeight="1" x14ac:dyDescent="0.2">
      <c r="A86" s="186"/>
      <c r="B86" s="210"/>
      <c r="C86" s="212"/>
      <c r="D86" s="242">
        <f>D83+D84+D85</f>
        <v>0.14250000000000002</v>
      </c>
      <c r="E86" s="193"/>
      <c r="F86" s="116">
        <f>SUM(F83:G85)</f>
        <v>421.62130500000001</v>
      </c>
      <c r="G86" s="117"/>
    </row>
    <row r="87" spans="1:12" x14ac:dyDescent="0.2">
      <c r="A87" s="186"/>
      <c r="B87" s="194"/>
      <c r="C87" s="195"/>
      <c r="D87" s="195"/>
      <c r="E87" s="195"/>
      <c r="F87" s="195"/>
      <c r="G87" s="196"/>
    </row>
    <row r="88" spans="1:12" ht="18.75" customHeight="1" x14ac:dyDescent="0.2">
      <c r="A88" s="218"/>
      <c r="B88" s="197" t="s">
        <v>83</v>
      </c>
      <c r="C88" s="198"/>
      <c r="D88" s="198"/>
      <c r="E88" s="199"/>
      <c r="F88" s="200">
        <f>SUM(F78:G80,F83:G86)</f>
        <v>2322.6156100000003</v>
      </c>
      <c r="G88" s="201"/>
    </row>
    <row r="89" spans="1:12" ht="15.75" thickBot="1" x14ac:dyDescent="0.25">
      <c r="A89" s="4"/>
      <c r="B89" s="36"/>
      <c r="C89" s="36"/>
      <c r="D89" s="36"/>
      <c r="E89" s="37"/>
      <c r="F89" s="38"/>
      <c r="G89" s="39"/>
    </row>
    <row r="90" spans="1:12" ht="15" customHeight="1" thickBot="1" x14ac:dyDescent="0.25">
      <c r="A90" s="188" t="s">
        <v>84</v>
      </c>
      <c r="B90" s="189"/>
      <c r="C90" s="189"/>
      <c r="D90" s="189"/>
      <c r="E90" s="189"/>
      <c r="F90" s="189"/>
      <c r="G90" s="190"/>
    </row>
    <row r="91" spans="1:12" ht="18" customHeight="1" x14ac:dyDescent="0.2">
      <c r="A91" s="40">
        <v>1</v>
      </c>
      <c r="B91" s="225" t="s">
        <v>85</v>
      </c>
      <c r="C91" s="226"/>
      <c r="D91" s="226"/>
      <c r="E91" s="227"/>
      <c r="F91" s="219">
        <f>F59</f>
        <v>4846.4453066524002</v>
      </c>
      <c r="G91" s="220"/>
    </row>
    <row r="92" spans="1:12" ht="18" customHeight="1" x14ac:dyDescent="0.2">
      <c r="A92" s="32">
        <v>2</v>
      </c>
      <c r="B92" s="114" t="s">
        <v>86</v>
      </c>
      <c r="C92" s="156"/>
      <c r="D92" s="156"/>
      <c r="E92" s="228"/>
      <c r="F92" s="221">
        <f>F74</f>
        <v>931.50000000000011</v>
      </c>
      <c r="G92" s="222"/>
    </row>
    <row r="93" spans="1:12" ht="18.75" customHeight="1" x14ac:dyDescent="0.2">
      <c r="A93" s="32">
        <v>3</v>
      </c>
      <c r="B93" s="234" t="s">
        <v>87</v>
      </c>
      <c r="C93" s="235"/>
      <c r="D93" s="235"/>
      <c r="E93" s="236"/>
      <c r="F93" s="223">
        <f>F88</f>
        <v>2322.6156100000003</v>
      </c>
      <c r="G93" s="224"/>
    </row>
    <row r="94" spans="1:12" ht="17.25" customHeight="1" x14ac:dyDescent="0.2">
      <c r="A94" s="41"/>
      <c r="B94" s="83"/>
      <c r="C94" s="83"/>
      <c r="D94" s="83"/>
      <c r="E94" s="43"/>
      <c r="F94" s="44"/>
      <c r="G94" s="45"/>
    </row>
    <row r="95" spans="1:12" ht="25.5" customHeight="1" x14ac:dyDescent="0.2">
      <c r="A95" s="237" t="s">
        <v>88</v>
      </c>
      <c r="B95" s="214"/>
      <c r="C95" s="214"/>
      <c r="D95" s="214"/>
      <c r="E95" s="215"/>
      <c r="F95" s="93">
        <f>SUM(F91:G93)</f>
        <v>8100.5609166524009</v>
      </c>
      <c r="G95" s="94"/>
    </row>
    <row r="96" spans="1:12" ht="24" customHeight="1" x14ac:dyDescent="0.2">
      <c r="A96" s="213" t="s">
        <v>123</v>
      </c>
      <c r="B96" s="214"/>
      <c r="C96" s="214"/>
      <c r="D96" s="214"/>
      <c r="E96" s="215"/>
      <c r="F96" s="216">
        <f>F95*E9</f>
        <v>32402.243666609604</v>
      </c>
      <c r="G96" s="217"/>
    </row>
    <row r="97" spans="1:8" ht="21.75" customHeight="1" x14ac:dyDescent="0.2">
      <c r="A97" s="5"/>
      <c r="B97" s="5"/>
      <c r="C97" s="5"/>
      <c r="D97" s="5"/>
      <c r="E97" s="8"/>
      <c r="F97" s="46"/>
      <c r="G97" s="47"/>
    </row>
    <row r="98" spans="1:8" ht="14.25" customHeight="1" x14ac:dyDescent="0.2">
      <c r="A98" s="155"/>
      <c r="B98" s="155"/>
      <c r="C98" s="155"/>
      <c r="D98" s="155"/>
      <c r="E98" s="155"/>
      <c r="F98" s="155"/>
      <c r="G98" s="155"/>
      <c r="H98" s="10"/>
    </row>
    <row r="99" spans="1:8" ht="33.75" customHeight="1" x14ac:dyDescent="0.2">
      <c r="A99" s="155"/>
      <c r="B99" s="155"/>
      <c r="C99" s="155"/>
      <c r="D99" s="155"/>
      <c r="E99" s="155"/>
      <c r="F99" s="155"/>
      <c r="G99" s="155"/>
      <c r="H99" s="11"/>
    </row>
    <row r="100" spans="1:8" ht="52.5" customHeight="1" x14ac:dyDescent="0.2">
      <c r="A100" s="155"/>
      <c r="B100" s="155"/>
      <c r="C100" s="155"/>
      <c r="D100" s="155"/>
      <c r="E100" s="155"/>
      <c r="F100" s="155"/>
      <c r="G100" s="155"/>
      <c r="H100" s="63" t="s">
        <v>106</v>
      </c>
    </row>
    <row r="101" spans="1:8" x14ac:dyDescent="0.2">
      <c r="A101" s="155"/>
      <c r="B101" s="155"/>
      <c r="C101" s="155"/>
      <c r="D101" s="155"/>
      <c r="E101" s="155"/>
      <c r="F101" s="155"/>
      <c r="G101" s="155"/>
    </row>
    <row r="102" spans="1:8" x14ac:dyDescent="0.2">
      <c r="A102" s="155"/>
      <c r="B102" s="155"/>
      <c r="C102" s="155"/>
      <c r="D102" s="155"/>
      <c r="E102" s="155"/>
      <c r="F102" s="155"/>
      <c r="G102" s="155"/>
    </row>
    <row r="103" spans="1:8" x14ac:dyDescent="0.2">
      <c r="A103" s="155"/>
      <c r="B103" s="155"/>
      <c r="C103" s="155"/>
      <c r="D103" s="155"/>
      <c r="E103" s="155"/>
      <c r="F103" s="155"/>
      <c r="G103" s="155"/>
    </row>
    <row r="104" spans="1:8" x14ac:dyDescent="0.2">
      <c r="A104" s="155"/>
      <c r="B104" s="155"/>
      <c r="C104" s="155"/>
      <c r="D104" s="155"/>
      <c r="E104" s="155"/>
      <c r="F104" s="155"/>
      <c r="G104" s="155"/>
    </row>
    <row r="105" spans="1:8" x14ac:dyDescent="0.2">
      <c r="A105" s="155"/>
      <c r="B105" s="155"/>
      <c r="C105" s="155"/>
      <c r="D105" s="155"/>
      <c r="E105" s="155"/>
      <c r="F105" s="155"/>
      <c r="G105" s="155"/>
    </row>
    <row r="106" spans="1:8" x14ac:dyDescent="0.2">
      <c r="A106" s="155"/>
      <c r="B106" s="155"/>
      <c r="C106" s="155"/>
      <c r="D106" s="155"/>
      <c r="E106" s="155"/>
      <c r="F106" s="155"/>
      <c r="G106" s="155"/>
    </row>
    <row r="107" spans="1:8" x14ac:dyDescent="0.2">
      <c r="A107" s="155"/>
      <c r="B107" s="155"/>
      <c r="C107" s="155"/>
      <c r="D107" s="155"/>
      <c r="E107" s="155"/>
      <c r="F107" s="155"/>
      <c r="G107" s="155"/>
    </row>
    <row r="108" spans="1:8" x14ac:dyDescent="0.2">
      <c r="A108" s="155"/>
      <c r="B108" s="155"/>
      <c r="C108" s="155"/>
      <c r="D108" s="155"/>
      <c r="E108" s="155"/>
      <c r="F108" s="155"/>
      <c r="G108" s="155"/>
    </row>
    <row r="109" spans="1:8" x14ac:dyDescent="0.2">
      <c r="A109" s="155"/>
      <c r="B109" s="155"/>
      <c r="C109" s="155"/>
      <c r="D109" s="155"/>
      <c r="E109" s="155"/>
      <c r="F109" s="155"/>
      <c r="G109" s="155"/>
    </row>
    <row r="110" spans="1:8" x14ac:dyDescent="0.2">
      <c r="A110" s="155"/>
      <c r="B110" s="155"/>
      <c r="C110" s="155"/>
      <c r="D110" s="155"/>
      <c r="E110" s="155"/>
      <c r="F110" s="155"/>
      <c r="G110" s="155"/>
    </row>
    <row r="111" spans="1:8" x14ac:dyDescent="0.2">
      <c r="A111" s="155"/>
      <c r="B111" s="155"/>
      <c r="C111" s="155"/>
      <c r="D111" s="155"/>
      <c r="E111" s="155"/>
      <c r="F111" s="155"/>
      <c r="G111" s="155"/>
    </row>
    <row r="112" spans="1:8" x14ac:dyDescent="0.2">
      <c r="A112" s="155"/>
      <c r="B112" s="155"/>
      <c r="C112" s="155"/>
      <c r="D112" s="155"/>
      <c r="E112" s="155"/>
      <c r="F112" s="155"/>
      <c r="G112" s="155"/>
    </row>
    <row r="113" spans="1:7" x14ac:dyDescent="0.2">
      <c r="A113" s="155"/>
      <c r="B113" s="155"/>
      <c r="C113" s="155"/>
      <c r="D113" s="155"/>
      <c r="E113" s="155"/>
      <c r="F113" s="155"/>
      <c r="G113" s="155"/>
    </row>
    <row r="114" spans="1:7" x14ac:dyDescent="0.2">
      <c r="A114" s="155"/>
      <c r="B114" s="155"/>
      <c r="C114" s="155"/>
      <c r="D114" s="155"/>
      <c r="E114" s="155"/>
      <c r="F114" s="155"/>
      <c r="G114" s="155"/>
    </row>
    <row r="115" spans="1:7" x14ac:dyDescent="0.2">
      <c r="A115" s="155"/>
      <c r="B115" s="155"/>
      <c r="C115" s="155"/>
      <c r="D115" s="155"/>
      <c r="E115" s="155"/>
      <c r="F115" s="155"/>
      <c r="G115" s="155"/>
    </row>
    <row r="116" spans="1:7" x14ac:dyDescent="0.2">
      <c r="A116" s="155"/>
      <c r="B116" s="155"/>
      <c r="C116" s="155"/>
      <c r="D116" s="155"/>
      <c r="E116" s="155"/>
      <c r="F116" s="155"/>
      <c r="G116" s="155"/>
    </row>
    <row r="117" spans="1:7" x14ac:dyDescent="0.2">
      <c r="A117" s="155"/>
      <c r="B117" s="155"/>
      <c r="C117" s="155"/>
      <c r="D117" s="155"/>
      <c r="E117" s="155"/>
      <c r="F117" s="155"/>
      <c r="G117" s="155"/>
    </row>
    <row r="118" spans="1:7" x14ac:dyDescent="0.2">
      <c r="A118" s="155"/>
      <c r="B118" s="155"/>
      <c r="C118" s="155"/>
      <c r="D118" s="155"/>
      <c r="E118" s="155"/>
      <c r="F118" s="155"/>
      <c r="G118" s="155"/>
    </row>
    <row r="119" spans="1:7" x14ac:dyDescent="0.2">
      <c r="A119" s="155"/>
      <c r="B119" s="155"/>
      <c r="C119" s="155"/>
      <c r="D119" s="155"/>
      <c r="E119" s="155"/>
      <c r="F119" s="155"/>
      <c r="G119" s="155"/>
    </row>
    <row r="120" spans="1:7" x14ac:dyDescent="0.2">
      <c r="A120" s="155"/>
      <c r="B120" s="155"/>
      <c r="C120" s="155"/>
      <c r="D120" s="155"/>
      <c r="E120" s="155"/>
      <c r="F120" s="155"/>
      <c r="G120" s="155"/>
    </row>
    <row r="121" spans="1:7" x14ac:dyDescent="0.2">
      <c r="A121" s="155"/>
      <c r="B121" s="155"/>
      <c r="C121" s="155"/>
      <c r="D121" s="155"/>
      <c r="E121" s="155"/>
      <c r="F121" s="155"/>
      <c r="G121" s="155"/>
    </row>
    <row r="122" spans="1:7" x14ac:dyDescent="0.2">
      <c r="A122" s="155"/>
      <c r="B122" s="155"/>
      <c r="C122" s="155"/>
      <c r="D122" s="155"/>
      <c r="E122" s="155"/>
      <c r="F122" s="155"/>
      <c r="G122" s="155"/>
    </row>
    <row r="123" spans="1:7" x14ac:dyDescent="0.2">
      <c r="A123" s="155"/>
      <c r="B123" s="155"/>
      <c r="C123" s="155"/>
      <c r="D123" s="155"/>
      <c r="E123" s="155"/>
      <c r="F123" s="155"/>
      <c r="G123" s="155"/>
    </row>
    <row r="124" spans="1:7" x14ac:dyDescent="0.2">
      <c r="A124" s="155"/>
      <c r="B124" s="155"/>
      <c r="C124" s="155"/>
      <c r="D124" s="155"/>
      <c r="E124" s="155"/>
      <c r="F124" s="155"/>
      <c r="G124" s="155"/>
    </row>
    <row r="125" spans="1:7" x14ac:dyDescent="0.2">
      <c r="A125" s="155"/>
      <c r="B125" s="155"/>
      <c r="C125" s="155"/>
      <c r="D125" s="155"/>
      <c r="E125" s="155"/>
      <c r="F125" s="155"/>
      <c r="G125" s="155"/>
    </row>
    <row r="126" spans="1:7" x14ac:dyDescent="0.2">
      <c r="A126" s="155"/>
      <c r="B126" s="155"/>
      <c r="C126" s="155"/>
      <c r="D126" s="155"/>
      <c r="E126" s="155"/>
      <c r="F126" s="155"/>
      <c r="G126" s="155"/>
    </row>
    <row r="127" spans="1:7" x14ac:dyDescent="0.2">
      <c r="A127" s="48"/>
      <c r="B127" s="48"/>
      <c r="C127" s="48"/>
      <c r="D127" s="48"/>
      <c r="E127" s="49"/>
      <c r="F127" s="50"/>
      <c r="G127" s="39"/>
    </row>
    <row r="128" spans="1:7" x14ac:dyDescent="0.2">
      <c r="A128" s="48"/>
      <c r="B128" s="48"/>
      <c r="C128" s="48"/>
      <c r="D128" s="48"/>
      <c r="E128" s="49"/>
      <c r="F128" s="50"/>
      <c r="G128" s="39"/>
    </row>
  </sheetData>
  <mergeCells count="172">
    <mergeCell ref="A1:G1"/>
    <mergeCell ref="A2:D2"/>
    <mergeCell ref="E2:E4"/>
    <mergeCell ref="F2:G4"/>
    <mergeCell ref="A3:D3"/>
    <mergeCell ref="A4:D4"/>
    <mergeCell ref="A5:G5"/>
    <mergeCell ref="A6:G6"/>
    <mergeCell ref="A7:E7"/>
    <mergeCell ref="F7:G8"/>
    <mergeCell ref="A8:D8"/>
    <mergeCell ref="A9:D9"/>
    <mergeCell ref="F9:G11"/>
    <mergeCell ref="A10:D10"/>
    <mergeCell ref="A11:D11"/>
    <mergeCell ref="F20:G20"/>
    <mergeCell ref="B21:G21"/>
    <mergeCell ref="B22:G22"/>
    <mergeCell ref="C23:D23"/>
    <mergeCell ref="F23:G23"/>
    <mergeCell ref="C24:D24"/>
    <mergeCell ref="F24:G24"/>
    <mergeCell ref="A12:G12"/>
    <mergeCell ref="A13:G13"/>
    <mergeCell ref="A14:A59"/>
    <mergeCell ref="B14:G14"/>
    <mergeCell ref="F15:G15"/>
    <mergeCell ref="F16:G16"/>
    <mergeCell ref="F17:G17"/>
    <mergeCell ref="F18:G18"/>
    <mergeCell ref="F19:G19"/>
    <mergeCell ref="C20:E20"/>
    <mergeCell ref="C28:D28"/>
    <mergeCell ref="F28:G28"/>
    <mergeCell ref="C29:D29"/>
    <mergeCell ref="F29:G29"/>
    <mergeCell ref="C30:D30"/>
    <mergeCell ref="F30:G30"/>
    <mergeCell ref="C25:D25"/>
    <mergeCell ref="F25:G25"/>
    <mergeCell ref="C26:D26"/>
    <mergeCell ref="F26:G26"/>
    <mergeCell ref="C27:D27"/>
    <mergeCell ref="F27:G27"/>
    <mergeCell ref="C35:D35"/>
    <mergeCell ref="F35:G35"/>
    <mergeCell ref="C36:D36"/>
    <mergeCell ref="F36:G36"/>
    <mergeCell ref="C37:D37"/>
    <mergeCell ref="F37:G37"/>
    <mergeCell ref="C31:D31"/>
    <mergeCell ref="F31:G31"/>
    <mergeCell ref="C32:D32"/>
    <mergeCell ref="F32:G32"/>
    <mergeCell ref="B33:G33"/>
    <mergeCell ref="C34:D34"/>
    <mergeCell ref="F34:G34"/>
    <mergeCell ref="C41:D41"/>
    <mergeCell ref="F41:G41"/>
    <mergeCell ref="C42:D42"/>
    <mergeCell ref="F42:G42"/>
    <mergeCell ref="C43:D43"/>
    <mergeCell ref="F43:G43"/>
    <mergeCell ref="C38:D38"/>
    <mergeCell ref="F38:G38"/>
    <mergeCell ref="C39:D39"/>
    <mergeCell ref="F39:G39"/>
    <mergeCell ref="C40:D40"/>
    <mergeCell ref="F40:G40"/>
    <mergeCell ref="C48:D48"/>
    <mergeCell ref="F48:G48"/>
    <mergeCell ref="C49:D49"/>
    <mergeCell ref="F49:G49"/>
    <mergeCell ref="C50:D50"/>
    <mergeCell ref="F50:G50"/>
    <mergeCell ref="C44:D44"/>
    <mergeCell ref="F44:G44"/>
    <mergeCell ref="B45:G45"/>
    <mergeCell ref="C46:D46"/>
    <mergeCell ref="F46:G46"/>
    <mergeCell ref="C47:D47"/>
    <mergeCell ref="F47:G47"/>
    <mergeCell ref="C55:D55"/>
    <mergeCell ref="F55:G55"/>
    <mergeCell ref="C56:D56"/>
    <mergeCell ref="F56:G56"/>
    <mergeCell ref="C57:D57"/>
    <mergeCell ref="F57:G57"/>
    <mergeCell ref="C51:D51"/>
    <mergeCell ref="F51:G51"/>
    <mergeCell ref="C52:D52"/>
    <mergeCell ref="F52:G52"/>
    <mergeCell ref="B53:G53"/>
    <mergeCell ref="C54:D54"/>
    <mergeCell ref="F54:G54"/>
    <mergeCell ref="B58:D58"/>
    <mergeCell ref="F58:G58"/>
    <mergeCell ref="B59:E59"/>
    <mergeCell ref="F59:G59"/>
    <mergeCell ref="M59:Q59"/>
    <mergeCell ref="A60:A73"/>
    <mergeCell ref="B60:G60"/>
    <mergeCell ref="C61:D61"/>
    <mergeCell ref="F61:G61"/>
    <mergeCell ref="C62:D62"/>
    <mergeCell ref="C66:E66"/>
    <mergeCell ref="F66:G66"/>
    <mergeCell ref="C67:E67"/>
    <mergeCell ref="F67:G67"/>
    <mergeCell ref="C68:E68"/>
    <mergeCell ref="F68:G68"/>
    <mergeCell ref="F62:G62"/>
    <mergeCell ref="C63:D63"/>
    <mergeCell ref="F63:G63"/>
    <mergeCell ref="C64:D64"/>
    <mergeCell ref="F64:G64"/>
    <mergeCell ref="B65:E65"/>
    <mergeCell ref="F65:G65"/>
    <mergeCell ref="C72:E72"/>
    <mergeCell ref="F72:G72"/>
    <mergeCell ref="B73:E73"/>
    <mergeCell ref="F73:G73"/>
    <mergeCell ref="B74:E74"/>
    <mergeCell ref="F74:G74"/>
    <mergeCell ref="C69:E69"/>
    <mergeCell ref="F69:G69"/>
    <mergeCell ref="C70:E70"/>
    <mergeCell ref="F70:G70"/>
    <mergeCell ref="C71:E71"/>
    <mergeCell ref="F71:G71"/>
    <mergeCell ref="F78:G78"/>
    <mergeCell ref="D79:E79"/>
    <mergeCell ref="F79:G79"/>
    <mergeCell ref="B80:C80"/>
    <mergeCell ref="D80:E80"/>
    <mergeCell ref="F80:G80"/>
    <mergeCell ref="A75:A76"/>
    <mergeCell ref="B75:E75"/>
    <mergeCell ref="F75:G75"/>
    <mergeCell ref="B76:E76"/>
    <mergeCell ref="F76:G76"/>
    <mergeCell ref="A77:A88"/>
    <mergeCell ref="B77:C77"/>
    <mergeCell ref="D77:E77"/>
    <mergeCell ref="F77:G77"/>
    <mergeCell ref="D78:E78"/>
    <mergeCell ref="D85:E85"/>
    <mergeCell ref="F85:G85"/>
    <mergeCell ref="B86:C86"/>
    <mergeCell ref="D86:E86"/>
    <mergeCell ref="F86:G86"/>
    <mergeCell ref="B87:G87"/>
    <mergeCell ref="B81:G81"/>
    <mergeCell ref="B82:G82"/>
    <mergeCell ref="D83:E83"/>
    <mergeCell ref="F83:G83"/>
    <mergeCell ref="D84:E84"/>
    <mergeCell ref="F84:G84"/>
    <mergeCell ref="A98:G98"/>
    <mergeCell ref="A99:G126"/>
    <mergeCell ref="B93:E93"/>
    <mergeCell ref="F93:G93"/>
    <mergeCell ref="A95:E95"/>
    <mergeCell ref="A96:E96"/>
    <mergeCell ref="F96:G96"/>
    <mergeCell ref="B88:E88"/>
    <mergeCell ref="F88:G88"/>
    <mergeCell ref="A90:G90"/>
    <mergeCell ref="B91:E91"/>
    <mergeCell ref="F91:G91"/>
    <mergeCell ref="B92:E92"/>
    <mergeCell ref="F92:G92"/>
  </mergeCells>
  <conditionalFormatting sqref="O60:O65">
    <cfRule type="cellIs" dxfId="2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28"/>
  <sheetViews>
    <sheetView workbookViewId="0">
      <selection activeCell="D79" sqref="D79:E79"/>
    </sheetView>
  </sheetViews>
  <sheetFormatPr defaultColWidth="9.33203125" defaultRowHeight="14.25" x14ac:dyDescent="0.2"/>
  <cols>
    <col min="1" max="2" width="10.83203125" style="12" customWidth="1"/>
    <col min="3" max="3" width="42" style="12" customWidth="1"/>
    <col min="4" max="4" width="27.1640625" style="12" customWidth="1"/>
    <col min="5" max="5" width="25.83203125" style="16" customWidth="1"/>
    <col min="6" max="6" width="15.33203125" style="17" customWidth="1"/>
    <col min="7" max="7" width="10.5" style="15" customWidth="1"/>
    <col min="8" max="8" width="9.33203125" style="12"/>
    <col min="9" max="9" width="54.6640625" style="12" customWidth="1"/>
    <col min="10" max="10" width="23.33203125" style="12" customWidth="1"/>
    <col min="11" max="11" width="9.33203125" style="12"/>
    <col min="12" max="12" width="14.1640625" style="12" bestFit="1" customWidth="1"/>
    <col min="13" max="13" width="24.6640625" style="12" bestFit="1" customWidth="1"/>
    <col min="14" max="16" width="9.33203125" style="12"/>
    <col min="17" max="17" width="15.1640625" style="12" bestFit="1" customWidth="1"/>
    <col min="18" max="16384" width="9.33203125" style="12"/>
  </cols>
  <sheetData>
    <row r="1" spans="1:10" ht="40.5" customHeight="1" x14ac:dyDescent="0.2">
      <c r="A1" s="131" t="s">
        <v>97</v>
      </c>
      <c r="B1" s="132"/>
      <c r="C1" s="132"/>
      <c r="D1" s="132"/>
      <c r="E1" s="132"/>
      <c r="F1" s="132"/>
      <c r="G1" s="133"/>
    </row>
    <row r="2" spans="1:10" ht="79.7" customHeight="1" x14ac:dyDescent="0.2">
      <c r="A2" s="124" t="s">
        <v>96</v>
      </c>
      <c r="B2" s="125"/>
      <c r="C2" s="125"/>
      <c r="D2" s="126"/>
      <c r="E2" s="134" t="s">
        <v>1</v>
      </c>
      <c r="F2" s="137"/>
      <c r="G2" s="138"/>
    </row>
    <row r="3" spans="1:10" ht="15.95" customHeight="1" x14ac:dyDescent="0.2">
      <c r="A3" s="127" t="s">
        <v>121</v>
      </c>
      <c r="B3" s="127"/>
      <c r="C3" s="127"/>
      <c r="D3" s="128"/>
      <c r="E3" s="135"/>
      <c r="F3" s="139"/>
      <c r="G3" s="140"/>
    </row>
    <row r="4" spans="1:10" ht="13.35" customHeight="1" x14ac:dyDescent="0.2">
      <c r="A4" s="129"/>
      <c r="B4" s="129"/>
      <c r="C4" s="129"/>
      <c r="D4" s="130"/>
      <c r="E4" s="136"/>
      <c r="F4" s="141"/>
      <c r="G4" s="142"/>
    </row>
    <row r="5" spans="1:10" ht="20.85" customHeight="1" x14ac:dyDescent="0.2">
      <c r="A5" s="163" t="s">
        <v>2</v>
      </c>
      <c r="B5" s="164"/>
      <c r="C5" s="164"/>
      <c r="D5" s="164"/>
      <c r="E5" s="164"/>
      <c r="F5" s="164"/>
      <c r="G5" s="165"/>
    </row>
    <row r="6" spans="1:10" ht="30.6" customHeight="1" x14ac:dyDescent="0.2">
      <c r="A6" s="166" t="s">
        <v>104</v>
      </c>
      <c r="B6" s="167"/>
      <c r="C6" s="167"/>
      <c r="D6" s="167"/>
      <c r="E6" s="167"/>
      <c r="F6" s="167"/>
      <c r="G6" s="168"/>
    </row>
    <row r="7" spans="1:10" ht="15.75" customHeight="1" x14ac:dyDescent="0.2">
      <c r="A7" s="107" t="s">
        <v>3</v>
      </c>
      <c r="B7" s="108"/>
      <c r="C7" s="108"/>
      <c r="D7" s="108"/>
      <c r="E7" s="109"/>
      <c r="F7" s="157" t="s">
        <v>98</v>
      </c>
      <c r="G7" s="158"/>
    </row>
    <row r="8" spans="1:10" ht="15.75" customHeight="1" x14ac:dyDescent="0.2">
      <c r="A8" s="114" t="s">
        <v>4</v>
      </c>
      <c r="B8" s="156"/>
      <c r="C8" s="156"/>
      <c r="D8" s="115"/>
      <c r="E8" s="22" t="s">
        <v>92</v>
      </c>
      <c r="F8" s="161"/>
      <c r="G8" s="162"/>
    </row>
    <row r="9" spans="1:10" ht="15.75" customHeight="1" x14ac:dyDescent="0.2">
      <c r="A9" s="114" t="s">
        <v>5</v>
      </c>
      <c r="B9" s="156"/>
      <c r="C9" s="156"/>
      <c r="D9" s="115"/>
      <c r="E9" s="23" t="s">
        <v>142</v>
      </c>
      <c r="F9" s="157" t="s">
        <v>6</v>
      </c>
      <c r="G9" s="158"/>
    </row>
    <row r="10" spans="1:10" ht="15.75" customHeight="1" x14ac:dyDescent="0.2">
      <c r="A10" s="114"/>
      <c r="B10" s="156"/>
      <c r="C10" s="156"/>
      <c r="D10" s="115"/>
      <c r="E10" s="23"/>
      <c r="F10" s="159"/>
      <c r="G10" s="160"/>
    </row>
    <row r="11" spans="1:10" ht="15.75" customHeight="1" x14ac:dyDescent="0.2">
      <c r="A11" s="114" t="s">
        <v>7</v>
      </c>
      <c r="B11" s="156"/>
      <c r="C11" s="156"/>
      <c r="D11" s="115"/>
      <c r="E11" s="24">
        <v>1683.13</v>
      </c>
      <c r="F11" s="161"/>
      <c r="G11" s="162"/>
    </row>
    <row r="12" spans="1:10" ht="29.85" customHeight="1" x14ac:dyDescent="0.2">
      <c r="A12" s="102" t="s">
        <v>8</v>
      </c>
      <c r="B12" s="103"/>
      <c r="C12" s="103"/>
      <c r="D12" s="103"/>
      <c r="E12" s="103"/>
      <c r="F12" s="103"/>
      <c r="G12" s="104"/>
    </row>
    <row r="13" spans="1:10" ht="24.6" customHeight="1" x14ac:dyDescent="0.2">
      <c r="A13" s="102" t="s">
        <v>9</v>
      </c>
      <c r="B13" s="103"/>
      <c r="C13" s="103"/>
      <c r="D13" s="103"/>
      <c r="E13" s="103"/>
      <c r="F13" s="103"/>
      <c r="G13" s="104"/>
    </row>
    <row r="14" spans="1:10" ht="18.75" customHeight="1" x14ac:dyDescent="0.2">
      <c r="A14" s="146" t="s">
        <v>10</v>
      </c>
      <c r="B14" s="107" t="s">
        <v>11</v>
      </c>
      <c r="C14" s="108"/>
      <c r="D14" s="108"/>
      <c r="E14" s="108"/>
      <c r="F14" s="108"/>
      <c r="G14" s="109"/>
    </row>
    <row r="15" spans="1:10" ht="19.5" customHeight="1" x14ac:dyDescent="0.2">
      <c r="A15" s="147"/>
      <c r="B15" s="2" t="s">
        <v>12</v>
      </c>
      <c r="C15" s="2" t="s">
        <v>13</v>
      </c>
      <c r="D15" s="25"/>
      <c r="E15" s="6" t="s">
        <v>14</v>
      </c>
      <c r="F15" s="153" t="s">
        <v>15</v>
      </c>
      <c r="G15" s="154"/>
    </row>
    <row r="16" spans="1:10" ht="18.75" customHeight="1" x14ac:dyDescent="0.2">
      <c r="A16" s="147"/>
      <c r="B16" s="26" t="s">
        <v>16</v>
      </c>
      <c r="C16" s="27" t="s">
        <v>17</v>
      </c>
      <c r="D16" s="28"/>
      <c r="E16" s="29">
        <v>1</v>
      </c>
      <c r="F16" s="170">
        <v>1683.13</v>
      </c>
      <c r="G16" s="171"/>
      <c r="I16" s="20"/>
      <c r="J16" s="15"/>
    </row>
    <row r="17" spans="1:11" ht="17.25" customHeight="1" x14ac:dyDescent="0.2">
      <c r="A17" s="147"/>
      <c r="B17" s="26" t="s">
        <v>18</v>
      </c>
      <c r="C17" s="28" t="s">
        <v>93</v>
      </c>
      <c r="D17" s="28"/>
      <c r="E17" s="30">
        <v>0.4</v>
      </c>
      <c r="F17" s="116">
        <f>F16*E17</f>
        <v>673.25200000000007</v>
      </c>
      <c r="G17" s="117"/>
    </row>
    <row r="18" spans="1:11" ht="18" customHeight="1" x14ac:dyDescent="0.2">
      <c r="A18" s="147"/>
      <c r="B18" s="26" t="s">
        <v>19</v>
      </c>
      <c r="C18" s="28" t="s">
        <v>102</v>
      </c>
      <c r="D18" s="28"/>
      <c r="E18" s="14"/>
      <c r="F18" s="116"/>
      <c r="G18" s="117"/>
    </row>
    <row r="19" spans="1:11" ht="17.25" customHeight="1" x14ac:dyDescent="0.2">
      <c r="A19" s="147"/>
      <c r="B19" s="26" t="s">
        <v>20</v>
      </c>
      <c r="C19" s="28" t="s">
        <v>103</v>
      </c>
      <c r="D19" s="28"/>
      <c r="E19" s="14"/>
      <c r="F19" s="116"/>
      <c r="G19" s="117"/>
      <c r="J19" s="15"/>
    </row>
    <row r="20" spans="1:11" ht="20.85" customHeight="1" x14ac:dyDescent="0.2">
      <c r="A20" s="147"/>
      <c r="B20" s="31" t="s">
        <v>21</v>
      </c>
      <c r="C20" s="143" t="s">
        <v>22</v>
      </c>
      <c r="D20" s="144"/>
      <c r="E20" s="145"/>
      <c r="F20" s="118">
        <f>SUM(F16:G19)</f>
        <v>2356.3820000000001</v>
      </c>
      <c r="G20" s="119"/>
    </row>
    <row r="21" spans="1:11" ht="25.7" customHeight="1" x14ac:dyDescent="0.2">
      <c r="A21" s="147"/>
      <c r="B21" s="107" t="s">
        <v>23</v>
      </c>
      <c r="C21" s="108"/>
      <c r="D21" s="108"/>
      <c r="E21" s="108"/>
      <c r="F21" s="108"/>
      <c r="G21" s="109"/>
    </row>
    <row r="22" spans="1:11" ht="19.350000000000001" customHeight="1" x14ac:dyDescent="0.2">
      <c r="A22" s="147"/>
      <c r="B22" s="107" t="s">
        <v>24</v>
      </c>
      <c r="C22" s="108"/>
      <c r="D22" s="108"/>
      <c r="E22" s="108"/>
      <c r="F22" s="108"/>
      <c r="G22" s="109"/>
    </row>
    <row r="23" spans="1:11" ht="21.75" customHeight="1" x14ac:dyDescent="0.2">
      <c r="A23" s="147"/>
      <c r="B23" s="2" t="s">
        <v>12</v>
      </c>
      <c r="C23" s="110" t="s">
        <v>13</v>
      </c>
      <c r="D23" s="111"/>
      <c r="E23" s="6" t="s">
        <v>14</v>
      </c>
      <c r="F23" s="112" t="s">
        <v>15</v>
      </c>
      <c r="G23" s="113"/>
    </row>
    <row r="24" spans="1:11" ht="19.5" customHeight="1" x14ac:dyDescent="0.2">
      <c r="A24" s="147"/>
      <c r="B24" s="32">
        <v>1</v>
      </c>
      <c r="C24" s="114" t="s">
        <v>25</v>
      </c>
      <c r="D24" s="115"/>
      <c r="E24" s="9">
        <v>0.2</v>
      </c>
      <c r="F24" s="105">
        <f>F16*E24</f>
        <v>336.62600000000003</v>
      </c>
      <c r="G24" s="106"/>
    </row>
    <row r="25" spans="1:11" ht="18" customHeight="1" x14ac:dyDescent="0.2">
      <c r="A25" s="147"/>
      <c r="B25" s="32">
        <v>2</v>
      </c>
      <c r="C25" s="114" t="s">
        <v>26</v>
      </c>
      <c r="D25" s="115"/>
      <c r="E25" s="9">
        <v>1.4999999999999999E-2</v>
      </c>
      <c r="F25" s="105">
        <f>F20*E25</f>
        <v>35.345729999999996</v>
      </c>
      <c r="G25" s="106"/>
    </row>
    <row r="26" spans="1:11" ht="18" customHeight="1" x14ac:dyDescent="0.2">
      <c r="A26" s="147"/>
      <c r="B26" s="32">
        <v>3</v>
      </c>
      <c r="C26" s="114" t="s">
        <v>27</v>
      </c>
      <c r="D26" s="115"/>
      <c r="E26" s="9">
        <v>0.01</v>
      </c>
      <c r="F26" s="105">
        <f>F20*E26</f>
        <v>23.56382</v>
      </c>
      <c r="G26" s="106"/>
    </row>
    <row r="27" spans="1:11" ht="18" customHeight="1" x14ac:dyDescent="0.2">
      <c r="A27" s="147"/>
      <c r="B27" s="32">
        <v>4</v>
      </c>
      <c r="C27" s="114" t="s">
        <v>28</v>
      </c>
      <c r="D27" s="115"/>
      <c r="E27" s="9">
        <v>2E-3</v>
      </c>
      <c r="F27" s="105">
        <f>F20*E27</f>
        <v>4.712764</v>
      </c>
      <c r="G27" s="106"/>
    </row>
    <row r="28" spans="1:11" ht="19.5" customHeight="1" x14ac:dyDescent="0.2">
      <c r="A28" s="147"/>
      <c r="B28" s="32">
        <v>5</v>
      </c>
      <c r="C28" s="114" t="s">
        <v>29</v>
      </c>
      <c r="D28" s="115"/>
      <c r="E28" s="9">
        <v>2.5000000000000001E-2</v>
      </c>
      <c r="F28" s="105">
        <f>F20*E28</f>
        <v>58.909550000000003</v>
      </c>
      <c r="G28" s="106"/>
    </row>
    <row r="29" spans="1:11" ht="18.75" customHeight="1" x14ac:dyDescent="0.2">
      <c r="A29" s="147"/>
      <c r="B29" s="32">
        <v>6</v>
      </c>
      <c r="C29" s="114" t="s">
        <v>30</v>
      </c>
      <c r="D29" s="115"/>
      <c r="E29" s="9">
        <v>0.08</v>
      </c>
      <c r="F29" s="105">
        <f>F20*E29</f>
        <v>188.51056</v>
      </c>
      <c r="G29" s="106"/>
    </row>
    <row r="30" spans="1:11" ht="25.7" customHeight="1" x14ac:dyDescent="0.2">
      <c r="A30" s="147"/>
      <c r="B30" s="32">
        <v>7</v>
      </c>
      <c r="C30" s="114" t="s">
        <v>31</v>
      </c>
      <c r="D30" s="115"/>
      <c r="E30" s="9">
        <v>3.3000000000000002E-2</v>
      </c>
      <c r="F30" s="105">
        <f>F20*E30</f>
        <v>77.76060600000001</v>
      </c>
      <c r="G30" s="106"/>
    </row>
    <row r="31" spans="1:11" ht="18.75" customHeight="1" x14ac:dyDescent="0.2">
      <c r="A31" s="147"/>
      <c r="B31" s="32">
        <v>8</v>
      </c>
      <c r="C31" s="114" t="s">
        <v>32</v>
      </c>
      <c r="D31" s="115"/>
      <c r="E31" s="9">
        <v>6.0000000000000001E-3</v>
      </c>
      <c r="F31" s="105">
        <f>F20*E31</f>
        <v>14.138292</v>
      </c>
      <c r="G31" s="106"/>
      <c r="K31" s="72"/>
    </row>
    <row r="32" spans="1:11" ht="18.75" customHeight="1" x14ac:dyDescent="0.2">
      <c r="A32" s="147"/>
      <c r="B32" s="13"/>
      <c r="C32" s="149" t="s">
        <v>33</v>
      </c>
      <c r="D32" s="150"/>
      <c r="E32" s="33">
        <v>0.371</v>
      </c>
      <c r="F32" s="151">
        <f>SUM(F24:G31)</f>
        <v>739.5673220000001</v>
      </c>
      <c r="G32" s="152"/>
    </row>
    <row r="33" spans="1:10" ht="24" customHeight="1" x14ac:dyDescent="0.2">
      <c r="A33" s="147"/>
      <c r="B33" s="107" t="s">
        <v>34</v>
      </c>
      <c r="C33" s="108"/>
      <c r="D33" s="108"/>
      <c r="E33" s="108"/>
      <c r="F33" s="108"/>
      <c r="G33" s="109"/>
    </row>
    <row r="34" spans="1:10" ht="21" customHeight="1" x14ac:dyDescent="0.2">
      <c r="A34" s="147"/>
      <c r="B34" s="3" t="s">
        <v>12</v>
      </c>
      <c r="C34" s="110" t="s">
        <v>13</v>
      </c>
      <c r="D34" s="111"/>
      <c r="E34" s="7" t="s">
        <v>14</v>
      </c>
      <c r="F34" s="153" t="s">
        <v>15</v>
      </c>
      <c r="G34" s="154"/>
    </row>
    <row r="35" spans="1:10" ht="18" customHeight="1" x14ac:dyDescent="0.2">
      <c r="A35" s="147"/>
      <c r="B35" s="32">
        <v>9</v>
      </c>
      <c r="C35" s="114" t="s">
        <v>35</v>
      </c>
      <c r="D35" s="115"/>
      <c r="E35" s="9">
        <v>8.3299999999999999E-2</v>
      </c>
      <c r="F35" s="116">
        <f>F20*E35</f>
        <v>196.28662059999999</v>
      </c>
      <c r="G35" s="117"/>
    </row>
    <row r="36" spans="1:10" ht="18" customHeight="1" x14ac:dyDescent="0.2">
      <c r="A36" s="147"/>
      <c r="B36" s="32">
        <v>10</v>
      </c>
      <c r="C36" s="114" t="s">
        <v>36</v>
      </c>
      <c r="D36" s="115"/>
      <c r="E36" s="9">
        <v>1.3899999999999999E-2</v>
      </c>
      <c r="F36" s="116">
        <f>F20*E36</f>
        <v>32.753709799999996</v>
      </c>
      <c r="G36" s="117"/>
      <c r="I36" s="73"/>
    </row>
    <row r="37" spans="1:10" ht="16.5" customHeight="1" x14ac:dyDescent="0.2">
      <c r="A37" s="147"/>
      <c r="B37" s="32">
        <v>11</v>
      </c>
      <c r="C37" s="114" t="s">
        <v>37</v>
      </c>
      <c r="D37" s="115"/>
      <c r="E37" s="9">
        <v>2.9999999999999997E-4</v>
      </c>
      <c r="F37" s="116">
        <f>F20*E37</f>
        <v>0.70691459999999995</v>
      </c>
      <c r="G37" s="117"/>
    </row>
    <row r="38" spans="1:10" ht="15.75" customHeight="1" x14ac:dyDescent="0.2">
      <c r="A38" s="147"/>
      <c r="B38" s="32">
        <v>12</v>
      </c>
      <c r="C38" s="114" t="s">
        <v>38</v>
      </c>
      <c r="D38" s="115"/>
      <c r="E38" s="9">
        <v>2.0000000000000001E-4</v>
      </c>
      <c r="F38" s="116">
        <f>F20*E38</f>
        <v>0.47127640000000004</v>
      </c>
      <c r="G38" s="117"/>
    </row>
    <row r="39" spans="1:10" ht="18" customHeight="1" x14ac:dyDescent="0.2">
      <c r="A39" s="147"/>
      <c r="B39" s="32">
        <v>13</v>
      </c>
      <c r="C39" s="114" t="s">
        <v>39</v>
      </c>
      <c r="D39" s="115"/>
      <c r="E39" s="9">
        <v>2.8E-3</v>
      </c>
      <c r="F39" s="116">
        <f>F20*E39</f>
        <v>6.5978696000000001</v>
      </c>
      <c r="G39" s="117"/>
    </row>
    <row r="40" spans="1:10" ht="17.25" customHeight="1" x14ac:dyDescent="0.2">
      <c r="A40" s="147"/>
      <c r="B40" s="32">
        <v>14</v>
      </c>
      <c r="C40" s="114" t="s">
        <v>40</v>
      </c>
      <c r="D40" s="115"/>
      <c r="E40" s="9">
        <v>4.0000000000000002E-4</v>
      </c>
      <c r="F40" s="116">
        <f>F20*E40</f>
        <v>0.94255280000000008</v>
      </c>
      <c r="G40" s="117"/>
    </row>
    <row r="41" spans="1:10" ht="16.5" customHeight="1" x14ac:dyDescent="0.2">
      <c r="A41" s="147"/>
      <c r="B41" s="32">
        <v>15</v>
      </c>
      <c r="C41" s="114" t="s">
        <v>41</v>
      </c>
      <c r="D41" s="115"/>
      <c r="E41" s="9">
        <v>1.9400000000000001E-2</v>
      </c>
      <c r="F41" s="116">
        <f>F20*E41</f>
        <v>45.713810800000005</v>
      </c>
      <c r="G41" s="117"/>
      <c r="J41" s="73"/>
    </row>
    <row r="42" spans="1:10" ht="17.25" customHeight="1" x14ac:dyDescent="0.2">
      <c r="A42" s="147"/>
      <c r="B42" s="32">
        <v>16</v>
      </c>
      <c r="C42" s="114" t="s">
        <v>42</v>
      </c>
      <c r="D42" s="115"/>
      <c r="E42" s="9">
        <v>2.7799999999999998E-2</v>
      </c>
      <c r="F42" s="116">
        <f>F20*E42</f>
        <v>65.507419599999992</v>
      </c>
      <c r="G42" s="117"/>
    </row>
    <row r="43" spans="1:10" ht="16.5" customHeight="1" x14ac:dyDescent="0.2">
      <c r="A43" s="147"/>
      <c r="B43" s="32">
        <v>17</v>
      </c>
      <c r="C43" s="114" t="s">
        <v>91</v>
      </c>
      <c r="D43" s="115"/>
      <c r="E43" s="9">
        <v>8.3299999999999999E-2</v>
      </c>
      <c r="F43" s="116">
        <f>F20*E43</f>
        <v>196.28662059999999</v>
      </c>
      <c r="G43" s="117"/>
      <c r="J43" s="73"/>
    </row>
    <row r="44" spans="1:10" ht="17.25" customHeight="1" x14ac:dyDescent="0.2">
      <c r="A44" s="147"/>
      <c r="B44" s="13"/>
      <c r="C44" s="149" t="s">
        <v>43</v>
      </c>
      <c r="D44" s="150"/>
      <c r="E44" s="33">
        <v>0.23139999999999999</v>
      </c>
      <c r="F44" s="118">
        <f>SUM(F35:G43)</f>
        <v>545.26679479999996</v>
      </c>
      <c r="G44" s="119"/>
    </row>
    <row r="45" spans="1:10" ht="30" customHeight="1" x14ac:dyDescent="0.2">
      <c r="A45" s="147"/>
      <c r="B45" s="107" t="s">
        <v>44</v>
      </c>
      <c r="C45" s="108"/>
      <c r="D45" s="108"/>
      <c r="E45" s="108"/>
      <c r="F45" s="108"/>
      <c r="G45" s="209"/>
      <c r="J45" s="73"/>
    </row>
    <row r="46" spans="1:10" ht="30" customHeight="1" x14ac:dyDescent="0.2">
      <c r="A46" s="147"/>
      <c r="B46" s="2" t="s">
        <v>12</v>
      </c>
      <c r="C46" s="110" t="s">
        <v>13</v>
      </c>
      <c r="D46" s="111"/>
      <c r="E46" s="6" t="s">
        <v>14</v>
      </c>
      <c r="F46" s="153" t="s">
        <v>15</v>
      </c>
      <c r="G46" s="154"/>
      <c r="J46" s="73"/>
    </row>
    <row r="47" spans="1:10" ht="18" customHeight="1" x14ac:dyDescent="0.2">
      <c r="A47" s="147"/>
      <c r="B47" s="32">
        <v>18</v>
      </c>
      <c r="C47" s="114" t="s">
        <v>45</v>
      </c>
      <c r="D47" s="115"/>
      <c r="E47" s="9">
        <v>4.1999999999999997E-3</v>
      </c>
      <c r="F47" s="116">
        <f>F20*E47</f>
        <v>9.8968043999999988</v>
      </c>
      <c r="G47" s="117"/>
    </row>
    <row r="48" spans="1:10" ht="17.25" customHeight="1" x14ac:dyDescent="0.2">
      <c r="A48" s="147"/>
      <c r="B48" s="32">
        <v>19</v>
      </c>
      <c r="C48" s="114" t="s">
        <v>46</v>
      </c>
      <c r="D48" s="115"/>
      <c r="E48" s="9">
        <v>2.9999999999999997E-4</v>
      </c>
      <c r="F48" s="116">
        <f>F20*E48</f>
        <v>0.70691459999999995</v>
      </c>
      <c r="G48" s="117"/>
      <c r="I48" s="74"/>
    </row>
    <row r="49" spans="1:17" ht="16.5" customHeight="1" x14ac:dyDescent="0.2">
      <c r="A49" s="147"/>
      <c r="B49" s="32">
        <v>20</v>
      </c>
      <c r="C49" s="114" t="s">
        <v>47</v>
      </c>
      <c r="D49" s="115"/>
      <c r="E49" s="9">
        <v>0</v>
      </c>
      <c r="F49" s="116">
        <f>+F20*E49</f>
        <v>0</v>
      </c>
      <c r="G49" s="117"/>
      <c r="I49" s="12" t="s">
        <v>112</v>
      </c>
      <c r="J49" s="73">
        <f>40%*8%</f>
        <v>3.2000000000000001E-2</v>
      </c>
    </row>
    <row r="50" spans="1:17" ht="15.75" customHeight="1" x14ac:dyDescent="0.2">
      <c r="A50" s="147"/>
      <c r="B50" s="32">
        <v>21</v>
      </c>
      <c r="C50" s="114" t="s">
        <v>48</v>
      </c>
      <c r="D50" s="115"/>
      <c r="E50" s="84">
        <v>1.6000000000000001E-3</v>
      </c>
      <c r="F50" s="170">
        <f>F20*E50</f>
        <v>3.7702112000000003</v>
      </c>
      <c r="G50" s="171"/>
      <c r="I50" s="12" t="s">
        <v>113</v>
      </c>
      <c r="J50" s="73">
        <f>3.2%*5%</f>
        <v>1.6000000000000001E-3</v>
      </c>
    </row>
    <row r="51" spans="1:17" ht="16.5" customHeight="1" x14ac:dyDescent="0.2">
      <c r="A51" s="147"/>
      <c r="B51" s="32">
        <v>22</v>
      </c>
      <c r="C51" s="114" t="s">
        <v>49</v>
      </c>
      <c r="D51" s="115"/>
      <c r="E51" s="9">
        <v>8.0000000000000004E-4</v>
      </c>
      <c r="F51" s="116">
        <f>F20*E51</f>
        <v>1.8851056000000002</v>
      </c>
      <c r="G51" s="117"/>
    </row>
    <row r="52" spans="1:17" ht="17.25" customHeight="1" x14ac:dyDescent="0.2">
      <c r="A52" s="147"/>
      <c r="B52" s="13"/>
      <c r="C52" s="149" t="s">
        <v>50</v>
      </c>
      <c r="D52" s="150"/>
      <c r="E52" s="33">
        <f>SUM(E47:E51)</f>
        <v>6.8999999999999999E-3</v>
      </c>
      <c r="F52" s="118">
        <f>SUM(F47:G51)</f>
        <v>16.259035799999999</v>
      </c>
      <c r="G52" s="119"/>
    </row>
    <row r="53" spans="1:17" ht="27.75" customHeight="1" x14ac:dyDescent="0.2">
      <c r="A53" s="147"/>
      <c r="B53" s="107" t="s">
        <v>51</v>
      </c>
      <c r="C53" s="108"/>
      <c r="D53" s="108"/>
      <c r="E53" s="108"/>
      <c r="F53" s="108"/>
      <c r="G53" s="209"/>
    </row>
    <row r="54" spans="1:17" ht="30" customHeight="1" x14ac:dyDescent="0.2">
      <c r="A54" s="147"/>
      <c r="B54" s="2" t="s">
        <v>12</v>
      </c>
      <c r="C54" s="110" t="s">
        <v>13</v>
      </c>
      <c r="D54" s="111"/>
      <c r="E54" s="6" t="s">
        <v>14</v>
      </c>
      <c r="F54" s="153" t="s">
        <v>15</v>
      </c>
      <c r="G54" s="154"/>
    </row>
    <row r="55" spans="1:17" ht="18.75" customHeight="1" x14ac:dyDescent="0.2">
      <c r="A55" s="147"/>
      <c r="B55" s="32">
        <v>23</v>
      </c>
      <c r="C55" s="114" t="s">
        <v>52</v>
      </c>
      <c r="D55" s="115"/>
      <c r="E55" s="9">
        <f>E32*E44</f>
        <v>8.5849399999999992E-2</v>
      </c>
      <c r="F55" s="116">
        <f>F20*E55</f>
        <v>202.2939808708</v>
      </c>
      <c r="G55" s="117"/>
    </row>
    <row r="56" spans="1:17" ht="17.25" customHeight="1" thickBot="1" x14ac:dyDescent="0.25">
      <c r="A56" s="147"/>
      <c r="B56" s="32">
        <v>24</v>
      </c>
      <c r="C56" s="202"/>
      <c r="D56" s="204"/>
      <c r="E56" s="14"/>
      <c r="F56" s="116"/>
      <c r="G56" s="117"/>
    </row>
    <row r="57" spans="1:17" ht="17.25" customHeight="1" thickTop="1" x14ac:dyDescent="0.2">
      <c r="A57" s="147"/>
      <c r="B57" s="18"/>
      <c r="C57" s="207" t="s">
        <v>53</v>
      </c>
      <c r="D57" s="208"/>
      <c r="E57" s="33">
        <v>8.5800000000000001E-2</v>
      </c>
      <c r="F57" s="118">
        <f>SUM(F55:G56)</f>
        <v>202.2939808708</v>
      </c>
      <c r="G57" s="119"/>
      <c r="I57" s="64" t="s">
        <v>107</v>
      </c>
      <c r="J57" s="65">
        <v>2</v>
      </c>
    </row>
    <row r="58" spans="1:17" ht="32.25" customHeight="1" x14ac:dyDescent="0.2">
      <c r="A58" s="147"/>
      <c r="B58" s="120" t="s">
        <v>89</v>
      </c>
      <c r="C58" s="121"/>
      <c r="D58" s="122"/>
      <c r="E58" s="19">
        <f>E32+E44+E52+E57</f>
        <v>0.69510000000000005</v>
      </c>
      <c r="F58" s="118">
        <f>SUM(F32,F44,F52,F57)</f>
        <v>1503.3871334708001</v>
      </c>
      <c r="G58" s="119"/>
      <c r="I58" s="66" t="s">
        <v>108</v>
      </c>
      <c r="J58" s="67">
        <v>4.5999999999999996</v>
      </c>
      <c r="L58" s="85" t="s">
        <v>124</v>
      </c>
      <c r="M58" s="85" t="s">
        <v>13</v>
      </c>
      <c r="N58" s="85" t="s">
        <v>125</v>
      </c>
      <c r="O58" s="85" t="s">
        <v>126</v>
      </c>
      <c r="P58" s="85" t="s">
        <v>127</v>
      </c>
      <c r="Q58" s="85" t="s">
        <v>128</v>
      </c>
    </row>
    <row r="59" spans="1:17" ht="23.25" customHeight="1" x14ac:dyDescent="0.2">
      <c r="A59" s="148"/>
      <c r="B59" s="169" t="s">
        <v>54</v>
      </c>
      <c r="C59" s="169"/>
      <c r="D59" s="169"/>
      <c r="E59" s="169"/>
      <c r="F59" s="123">
        <f>SUM(F20,F58)</f>
        <v>3859.7691334708002</v>
      </c>
      <c r="G59" s="119"/>
      <c r="I59" s="66" t="s">
        <v>109</v>
      </c>
      <c r="J59" s="68">
        <v>0.06</v>
      </c>
      <c r="L59" s="86" t="s">
        <v>129</v>
      </c>
      <c r="M59" s="101" t="s">
        <v>130</v>
      </c>
      <c r="N59" s="101"/>
      <c r="O59" s="101"/>
      <c r="P59" s="101"/>
      <c r="Q59" s="101"/>
    </row>
    <row r="60" spans="1:17" ht="15" customHeight="1" x14ac:dyDescent="0.2">
      <c r="A60" s="185" t="s">
        <v>55</v>
      </c>
      <c r="B60" s="173" t="s">
        <v>56</v>
      </c>
      <c r="C60" s="174"/>
      <c r="D60" s="174"/>
      <c r="E60" s="174"/>
      <c r="F60" s="174"/>
      <c r="G60" s="175"/>
      <c r="I60" s="66" t="s">
        <v>110</v>
      </c>
      <c r="J60" s="69">
        <v>20</v>
      </c>
      <c r="L60" s="87">
        <v>1</v>
      </c>
      <c r="M60" s="88" t="s">
        <v>131</v>
      </c>
      <c r="N60" s="87" t="s">
        <v>132</v>
      </c>
      <c r="O60" s="89">
        <v>101.06</v>
      </c>
      <c r="P60" s="87">
        <v>4</v>
      </c>
      <c r="Q60" s="90">
        <f>P60*O60</f>
        <v>404.24</v>
      </c>
    </row>
    <row r="61" spans="1:17" ht="22.5" customHeight="1" thickBot="1" x14ac:dyDescent="0.25">
      <c r="A61" s="186"/>
      <c r="B61" s="2" t="s">
        <v>12</v>
      </c>
      <c r="C61" s="110" t="s">
        <v>13</v>
      </c>
      <c r="D61" s="111"/>
      <c r="E61" s="6" t="s">
        <v>14</v>
      </c>
      <c r="F61" s="153" t="s">
        <v>15</v>
      </c>
      <c r="G61" s="154"/>
      <c r="I61" s="70" t="s">
        <v>111</v>
      </c>
      <c r="J61" s="71">
        <f>ROUND((J57*J58*J60)-(J59*F16),2)</f>
        <v>83.01</v>
      </c>
      <c r="L61" s="87">
        <v>2</v>
      </c>
      <c r="M61" s="88" t="s">
        <v>133</v>
      </c>
      <c r="N61" s="87" t="s">
        <v>134</v>
      </c>
      <c r="O61" s="89">
        <v>40</v>
      </c>
      <c r="P61" s="87">
        <v>4</v>
      </c>
      <c r="Q61" s="90">
        <f t="shared" ref="Q61:Q65" si="0">P61*O61</f>
        <v>160</v>
      </c>
    </row>
    <row r="62" spans="1:17" ht="21" customHeight="1" thickTop="1" x14ac:dyDescent="0.2">
      <c r="A62" s="186"/>
      <c r="B62" s="34">
        <v>1</v>
      </c>
      <c r="C62" s="107" t="s">
        <v>57</v>
      </c>
      <c r="D62" s="109"/>
      <c r="E62" s="14"/>
      <c r="F62" s="116"/>
      <c r="G62" s="117"/>
      <c r="L62" s="87">
        <v>3</v>
      </c>
      <c r="M62" s="88" t="s">
        <v>135</v>
      </c>
      <c r="N62" s="87" t="s">
        <v>134</v>
      </c>
      <c r="O62" s="89">
        <v>78.89</v>
      </c>
      <c r="P62" s="87">
        <v>2</v>
      </c>
      <c r="Q62" s="90">
        <f t="shared" si="0"/>
        <v>157.78</v>
      </c>
    </row>
    <row r="63" spans="1:17" ht="19.5" customHeight="1" x14ac:dyDescent="0.2">
      <c r="A63" s="186"/>
      <c r="B63" s="26" t="s">
        <v>58</v>
      </c>
      <c r="C63" s="114" t="s">
        <v>59</v>
      </c>
      <c r="D63" s="115"/>
      <c r="E63" s="14"/>
      <c r="F63" s="170">
        <v>72.95</v>
      </c>
      <c r="G63" s="171"/>
      <c r="H63" s="79"/>
      <c r="L63" s="87">
        <v>4</v>
      </c>
      <c r="M63" s="88" t="s">
        <v>136</v>
      </c>
      <c r="N63" s="87" t="s">
        <v>134</v>
      </c>
      <c r="O63" s="89">
        <v>3.14</v>
      </c>
      <c r="P63" s="87">
        <v>4</v>
      </c>
      <c r="Q63" s="90">
        <f t="shared" si="0"/>
        <v>12.56</v>
      </c>
    </row>
    <row r="64" spans="1:17" ht="17.25" customHeight="1" x14ac:dyDescent="0.2">
      <c r="A64" s="186"/>
      <c r="B64" s="26"/>
      <c r="C64" s="114"/>
      <c r="D64" s="115"/>
      <c r="E64" s="14"/>
      <c r="F64" s="116"/>
      <c r="G64" s="117"/>
      <c r="L64" s="87">
        <v>5</v>
      </c>
      <c r="M64" s="88" t="s">
        <v>137</v>
      </c>
      <c r="N64" s="87" t="s">
        <v>132</v>
      </c>
      <c r="O64" s="89">
        <v>65.900000000000006</v>
      </c>
      <c r="P64" s="87">
        <v>2</v>
      </c>
      <c r="Q64" s="90">
        <f t="shared" si="0"/>
        <v>131.80000000000001</v>
      </c>
    </row>
    <row r="65" spans="1:17" ht="15" customHeight="1" x14ac:dyDescent="0.2">
      <c r="A65" s="186"/>
      <c r="B65" s="143" t="s">
        <v>60</v>
      </c>
      <c r="C65" s="144"/>
      <c r="D65" s="144"/>
      <c r="E65" s="145"/>
      <c r="F65" s="118">
        <f>SUM(F62:G64)</f>
        <v>72.95</v>
      </c>
      <c r="G65" s="119"/>
      <c r="L65" s="87">
        <v>8</v>
      </c>
      <c r="M65" s="88" t="s">
        <v>138</v>
      </c>
      <c r="N65" s="87" t="s">
        <v>132</v>
      </c>
      <c r="O65" s="89">
        <v>8.9600000000000009</v>
      </c>
      <c r="P65" s="87">
        <v>1</v>
      </c>
      <c r="Q65" s="90">
        <f t="shared" si="0"/>
        <v>8.9600000000000009</v>
      </c>
    </row>
    <row r="66" spans="1:17" ht="23.25" customHeight="1" x14ac:dyDescent="0.2">
      <c r="A66" s="186"/>
      <c r="B66" s="1">
        <v>2</v>
      </c>
      <c r="C66" s="176" t="s">
        <v>61</v>
      </c>
      <c r="D66" s="177"/>
      <c r="E66" s="178"/>
      <c r="F66" s="153" t="s">
        <v>62</v>
      </c>
      <c r="G66" s="154"/>
      <c r="I66" s="80"/>
      <c r="L66" s="87"/>
      <c r="M66" s="88"/>
      <c r="N66" s="87"/>
      <c r="O66" s="87"/>
      <c r="P66" s="87"/>
      <c r="Q66" s="90"/>
    </row>
    <row r="67" spans="1:17" ht="18" customHeight="1" x14ac:dyDescent="0.2">
      <c r="A67" s="186"/>
      <c r="B67" s="26" t="s">
        <v>63</v>
      </c>
      <c r="C67" s="114" t="s">
        <v>64</v>
      </c>
      <c r="D67" s="156"/>
      <c r="E67" s="115"/>
      <c r="F67" s="170">
        <f>J61</f>
        <v>83.01</v>
      </c>
      <c r="G67" s="171"/>
      <c r="I67" s="80"/>
      <c r="L67" s="91"/>
      <c r="M67" s="92" t="s">
        <v>139</v>
      </c>
      <c r="N67" s="91"/>
      <c r="O67" s="91"/>
      <c r="P67" s="91"/>
      <c r="Q67" s="90">
        <f>SUM(Q60:Q66)</f>
        <v>875.33999999999992</v>
      </c>
    </row>
    <row r="68" spans="1:17" ht="17.25" customHeight="1" x14ac:dyDescent="0.2">
      <c r="A68" s="186"/>
      <c r="B68" s="26" t="s">
        <v>65</v>
      </c>
      <c r="C68" s="114" t="s">
        <v>66</v>
      </c>
      <c r="D68" s="156"/>
      <c r="E68" s="115"/>
      <c r="F68" s="170">
        <v>419</v>
      </c>
      <c r="G68" s="171"/>
      <c r="I68" s="81" t="s">
        <v>117</v>
      </c>
      <c r="J68" s="12" t="s">
        <v>118</v>
      </c>
      <c r="K68" s="79"/>
      <c r="L68" s="91"/>
      <c r="M68" s="92" t="s">
        <v>140</v>
      </c>
      <c r="N68" s="91"/>
      <c r="O68" s="91"/>
      <c r="P68" s="91"/>
      <c r="Q68" s="90">
        <f>ROUND(Q67/12,2)</f>
        <v>72.95</v>
      </c>
    </row>
    <row r="69" spans="1:17" ht="17.25" customHeight="1" x14ac:dyDescent="0.2">
      <c r="A69" s="186"/>
      <c r="B69" s="26" t="s">
        <v>67</v>
      </c>
      <c r="C69" s="114" t="s">
        <v>147</v>
      </c>
      <c r="D69" s="156"/>
      <c r="E69" s="115"/>
      <c r="F69" s="170">
        <v>150</v>
      </c>
      <c r="G69" s="171"/>
      <c r="I69" s="81" t="s">
        <v>119</v>
      </c>
      <c r="K69" s="79"/>
    </row>
    <row r="70" spans="1:17" ht="16.5" customHeight="1" thickBot="1" x14ac:dyDescent="0.25">
      <c r="A70" s="186"/>
      <c r="B70" s="26" t="s">
        <v>68</v>
      </c>
      <c r="C70" s="114" t="s">
        <v>120</v>
      </c>
      <c r="D70" s="156"/>
      <c r="E70" s="115"/>
      <c r="F70" s="116">
        <v>12.53</v>
      </c>
      <c r="G70" s="117"/>
    </row>
    <row r="71" spans="1:17" ht="18" customHeight="1" thickTop="1" x14ac:dyDescent="0.2">
      <c r="A71" s="186"/>
      <c r="B71" s="26" t="s">
        <v>69</v>
      </c>
      <c r="C71" s="202" t="s">
        <v>94</v>
      </c>
      <c r="D71" s="203"/>
      <c r="E71" s="204"/>
      <c r="F71" s="116">
        <f>J75</f>
        <v>106</v>
      </c>
      <c r="G71" s="117"/>
      <c r="I71" s="64" t="s">
        <v>148</v>
      </c>
      <c r="J71" s="75">
        <v>5.3</v>
      </c>
    </row>
    <row r="72" spans="1:17" ht="17.25" customHeight="1" x14ac:dyDescent="0.2">
      <c r="A72" s="186"/>
      <c r="B72" s="35" t="s">
        <v>70</v>
      </c>
      <c r="C72" s="210" t="s">
        <v>150</v>
      </c>
      <c r="D72" s="211"/>
      <c r="E72" s="212"/>
      <c r="F72" s="170">
        <f>96.43+17.39</f>
        <v>113.82000000000001</v>
      </c>
      <c r="G72" s="171"/>
      <c r="I72" s="66" t="s">
        <v>149</v>
      </c>
      <c r="J72" s="69">
        <v>20</v>
      </c>
    </row>
    <row r="73" spans="1:17" ht="30" customHeight="1" x14ac:dyDescent="0.2">
      <c r="A73" s="187"/>
      <c r="B73" s="169" t="s">
        <v>71</v>
      </c>
      <c r="C73" s="169"/>
      <c r="D73" s="169"/>
      <c r="E73" s="169"/>
      <c r="F73" s="179">
        <f>SUM(F67:G72)</f>
        <v>884.36</v>
      </c>
      <c r="G73" s="104"/>
      <c r="I73" s="76" t="s">
        <v>114</v>
      </c>
      <c r="J73" s="77">
        <f>J71*J72</f>
        <v>106</v>
      </c>
    </row>
    <row r="74" spans="1:17" ht="19.5" customHeight="1" x14ac:dyDescent="0.2">
      <c r="A74" s="21"/>
      <c r="B74" s="182" t="s">
        <v>0</v>
      </c>
      <c r="C74" s="183"/>
      <c r="D74" s="183"/>
      <c r="E74" s="184"/>
      <c r="F74" s="118">
        <f>SUM(F65,F73)</f>
        <v>957.31000000000006</v>
      </c>
      <c r="G74" s="172"/>
      <c r="I74" s="66" t="s">
        <v>115</v>
      </c>
      <c r="J74" s="78"/>
    </row>
    <row r="75" spans="1:17" ht="18.75" customHeight="1" thickBot="1" x14ac:dyDescent="0.25">
      <c r="A75" s="180"/>
      <c r="B75" s="143" t="s">
        <v>72</v>
      </c>
      <c r="C75" s="144"/>
      <c r="D75" s="144"/>
      <c r="E75" s="145"/>
      <c r="F75" s="118">
        <f>SUM(F59,F74)</f>
        <v>4817.0791334708001</v>
      </c>
      <c r="G75" s="172"/>
      <c r="I75" s="70" t="s">
        <v>111</v>
      </c>
      <c r="J75" s="71">
        <f>J73-J74</f>
        <v>106</v>
      </c>
    </row>
    <row r="76" spans="1:17" ht="24" customHeight="1" thickTop="1" x14ac:dyDescent="0.2">
      <c r="A76" s="181"/>
      <c r="B76" s="107" t="s">
        <v>73</v>
      </c>
      <c r="C76" s="108"/>
      <c r="D76" s="108"/>
      <c r="E76" s="109"/>
      <c r="F76" s="202"/>
      <c r="G76" s="204"/>
    </row>
    <row r="77" spans="1:17" ht="15.75" customHeight="1" x14ac:dyDescent="0.2">
      <c r="A77" s="185" t="s">
        <v>74</v>
      </c>
      <c r="B77" s="107" t="s">
        <v>75</v>
      </c>
      <c r="C77" s="109"/>
      <c r="D77" s="238" t="s">
        <v>76</v>
      </c>
      <c r="E77" s="239"/>
      <c r="F77" s="153" t="s">
        <v>62</v>
      </c>
      <c r="G77" s="154"/>
    </row>
    <row r="78" spans="1:17" ht="28.5" x14ac:dyDescent="0.2">
      <c r="A78" s="186"/>
      <c r="B78" s="32">
        <v>1</v>
      </c>
      <c r="C78" s="27" t="s">
        <v>77</v>
      </c>
      <c r="D78" s="240">
        <v>0.1</v>
      </c>
      <c r="E78" s="241"/>
      <c r="F78" s="116">
        <f>F20*D78</f>
        <v>235.63820000000001</v>
      </c>
      <c r="G78" s="117"/>
      <c r="J78" s="82"/>
    </row>
    <row r="79" spans="1:17" ht="19.5" customHeight="1" x14ac:dyDescent="0.2">
      <c r="A79" s="186"/>
      <c r="B79" s="32">
        <v>2</v>
      </c>
      <c r="C79" s="27" t="s">
        <v>78</v>
      </c>
      <c r="D79" s="240">
        <v>0.15</v>
      </c>
      <c r="E79" s="241"/>
      <c r="F79" s="116">
        <f>F20*D79</f>
        <v>353.45729999999998</v>
      </c>
      <c r="G79" s="117"/>
      <c r="I79" s="15"/>
      <c r="J79" s="80"/>
    </row>
    <row r="80" spans="1:17" ht="18" customHeight="1" x14ac:dyDescent="0.2">
      <c r="A80" s="186"/>
      <c r="B80" s="107" t="s">
        <v>79</v>
      </c>
      <c r="C80" s="109"/>
      <c r="D80" s="229">
        <f>SUM(D78:E79)</f>
        <v>0.25</v>
      </c>
      <c r="E80" s="230"/>
      <c r="F80" s="116">
        <f>SUM(F78,F79)</f>
        <v>589.09550000000002</v>
      </c>
      <c r="G80" s="117"/>
      <c r="J80" s="80"/>
    </row>
    <row r="81" spans="1:12" ht="16.5" customHeight="1" x14ac:dyDescent="0.2">
      <c r="A81" s="186"/>
      <c r="B81" s="202"/>
      <c r="C81" s="203"/>
      <c r="D81" s="203"/>
      <c r="E81" s="203"/>
      <c r="F81" s="203"/>
      <c r="G81" s="231"/>
      <c r="J81" s="80"/>
      <c r="L81" s="81"/>
    </row>
    <row r="82" spans="1:12" x14ac:dyDescent="0.2">
      <c r="A82" s="186"/>
      <c r="B82" s="202"/>
      <c r="C82" s="203"/>
      <c r="D82" s="203"/>
      <c r="E82" s="203"/>
      <c r="F82" s="203"/>
      <c r="G82" s="204"/>
      <c r="J82" s="81"/>
    </row>
    <row r="83" spans="1:12" ht="18" customHeight="1" x14ac:dyDescent="0.2">
      <c r="A83" s="186"/>
      <c r="B83" s="32">
        <v>1</v>
      </c>
      <c r="C83" s="27" t="s">
        <v>80</v>
      </c>
      <c r="D83" s="232">
        <v>0.05</v>
      </c>
      <c r="E83" s="233"/>
      <c r="F83" s="116">
        <f>F20*D83</f>
        <v>117.81910000000001</v>
      </c>
      <c r="G83" s="117"/>
    </row>
    <row r="84" spans="1:12" ht="17.25" customHeight="1" x14ac:dyDescent="0.2">
      <c r="A84" s="186"/>
      <c r="B84" s="32">
        <v>2</v>
      </c>
      <c r="C84" s="27" t="s">
        <v>81</v>
      </c>
      <c r="D84" s="205">
        <v>1.6500000000000001E-2</v>
      </c>
      <c r="E84" s="206"/>
      <c r="F84" s="116">
        <f>F20*D84</f>
        <v>38.880303000000005</v>
      </c>
      <c r="G84" s="117"/>
    </row>
    <row r="85" spans="1:12" ht="18" customHeight="1" x14ac:dyDescent="0.2">
      <c r="A85" s="186"/>
      <c r="B85" s="32">
        <v>3</v>
      </c>
      <c r="C85" s="27" t="s">
        <v>82</v>
      </c>
      <c r="D85" s="205">
        <v>7.5999999999999998E-2</v>
      </c>
      <c r="E85" s="206"/>
      <c r="F85" s="116">
        <f>F20*D85</f>
        <v>179.08503200000001</v>
      </c>
      <c r="G85" s="117"/>
    </row>
    <row r="86" spans="1:12" ht="18" customHeight="1" x14ac:dyDescent="0.2">
      <c r="A86" s="186"/>
      <c r="B86" s="210"/>
      <c r="C86" s="212"/>
      <c r="D86" s="242">
        <f>D83+D84+D85</f>
        <v>0.14250000000000002</v>
      </c>
      <c r="E86" s="193"/>
      <c r="F86" s="116">
        <f>SUM(F83:G85)</f>
        <v>335.78443500000003</v>
      </c>
      <c r="G86" s="117"/>
    </row>
    <row r="87" spans="1:12" x14ac:dyDescent="0.2">
      <c r="A87" s="186"/>
      <c r="B87" s="194"/>
      <c r="C87" s="195"/>
      <c r="D87" s="195"/>
      <c r="E87" s="195"/>
      <c r="F87" s="195"/>
      <c r="G87" s="196"/>
    </row>
    <row r="88" spans="1:12" ht="18.75" customHeight="1" x14ac:dyDescent="0.2">
      <c r="A88" s="218"/>
      <c r="B88" s="197" t="s">
        <v>83</v>
      </c>
      <c r="C88" s="198"/>
      <c r="D88" s="198"/>
      <c r="E88" s="199"/>
      <c r="F88" s="200">
        <f>SUM(F78:G80,F83:G86)</f>
        <v>1849.7598699999999</v>
      </c>
      <c r="G88" s="201"/>
    </row>
    <row r="89" spans="1:12" ht="15.75" thickBot="1" x14ac:dyDescent="0.25">
      <c r="A89" s="4"/>
      <c r="B89" s="36"/>
      <c r="C89" s="36"/>
      <c r="D89" s="36"/>
      <c r="E89" s="37"/>
      <c r="F89" s="38"/>
      <c r="G89" s="39"/>
    </row>
    <row r="90" spans="1:12" ht="15" customHeight="1" thickBot="1" x14ac:dyDescent="0.25">
      <c r="A90" s="188" t="s">
        <v>84</v>
      </c>
      <c r="B90" s="189"/>
      <c r="C90" s="189"/>
      <c r="D90" s="189"/>
      <c r="E90" s="189"/>
      <c r="F90" s="189"/>
      <c r="G90" s="190"/>
    </row>
    <row r="91" spans="1:12" ht="18" customHeight="1" x14ac:dyDescent="0.2">
      <c r="A91" s="40">
        <v>1</v>
      </c>
      <c r="B91" s="225" t="s">
        <v>85</v>
      </c>
      <c r="C91" s="226"/>
      <c r="D91" s="226"/>
      <c r="E91" s="227"/>
      <c r="F91" s="219">
        <f>F59</f>
        <v>3859.7691334708002</v>
      </c>
      <c r="G91" s="220"/>
    </row>
    <row r="92" spans="1:12" ht="18" customHeight="1" x14ac:dyDescent="0.2">
      <c r="A92" s="32">
        <v>2</v>
      </c>
      <c r="B92" s="114" t="s">
        <v>86</v>
      </c>
      <c r="C92" s="156"/>
      <c r="D92" s="156"/>
      <c r="E92" s="228"/>
      <c r="F92" s="221">
        <f>F74</f>
        <v>957.31000000000006</v>
      </c>
      <c r="G92" s="222"/>
    </row>
    <row r="93" spans="1:12" ht="18.75" customHeight="1" x14ac:dyDescent="0.2">
      <c r="A93" s="32">
        <v>3</v>
      </c>
      <c r="B93" s="234" t="s">
        <v>87</v>
      </c>
      <c r="C93" s="235"/>
      <c r="D93" s="235"/>
      <c r="E93" s="236"/>
      <c r="F93" s="223">
        <f>F88</f>
        <v>1849.7598699999999</v>
      </c>
      <c r="G93" s="224"/>
    </row>
    <row r="94" spans="1:12" ht="17.25" customHeight="1" x14ac:dyDescent="0.2">
      <c r="A94" s="41"/>
      <c r="B94" s="95"/>
      <c r="C94" s="95"/>
      <c r="D94" s="95"/>
      <c r="E94" s="43"/>
      <c r="F94" s="44"/>
      <c r="G94" s="45"/>
    </row>
    <row r="95" spans="1:12" ht="25.5" customHeight="1" x14ac:dyDescent="0.2">
      <c r="A95" s="237" t="s">
        <v>88</v>
      </c>
      <c r="B95" s="214"/>
      <c r="C95" s="214"/>
      <c r="D95" s="214"/>
      <c r="E95" s="215"/>
      <c r="F95" s="93">
        <f>SUM(F91:G93)</f>
        <v>6666.8390034708</v>
      </c>
      <c r="G95" s="94"/>
    </row>
    <row r="96" spans="1:12" ht="24" customHeight="1" x14ac:dyDescent="0.2">
      <c r="A96" s="213" t="s">
        <v>123</v>
      </c>
      <c r="B96" s="214"/>
      <c r="C96" s="214"/>
      <c r="D96" s="214"/>
      <c r="E96" s="215"/>
      <c r="F96" s="216">
        <f>F95*E9</f>
        <v>26667.3560138832</v>
      </c>
      <c r="G96" s="217"/>
    </row>
    <row r="97" spans="1:8" ht="21.75" customHeight="1" x14ac:dyDescent="0.2">
      <c r="A97" s="5"/>
      <c r="B97" s="5"/>
      <c r="C97" s="5"/>
      <c r="D97" s="5"/>
      <c r="E97" s="8"/>
      <c r="F97" s="46"/>
      <c r="G97" s="47"/>
    </row>
    <row r="98" spans="1:8" ht="14.25" customHeight="1" x14ac:dyDescent="0.2">
      <c r="A98" s="155"/>
      <c r="B98" s="155"/>
      <c r="C98" s="155"/>
      <c r="D98" s="155"/>
      <c r="E98" s="155"/>
      <c r="F98" s="155"/>
      <c r="G98" s="155"/>
      <c r="H98" s="10"/>
    </row>
    <row r="99" spans="1:8" ht="33.75" customHeight="1" x14ac:dyDescent="0.2">
      <c r="A99" s="155"/>
      <c r="B99" s="155"/>
      <c r="C99" s="155"/>
      <c r="D99" s="155"/>
      <c r="E99" s="155"/>
      <c r="F99" s="155"/>
      <c r="G99" s="155"/>
      <c r="H99" s="11"/>
    </row>
    <row r="100" spans="1:8" ht="52.5" customHeight="1" x14ac:dyDescent="0.2">
      <c r="A100" s="155"/>
      <c r="B100" s="155"/>
      <c r="C100" s="155"/>
      <c r="D100" s="155"/>
      <c r="E100" s="155"/>
      <c r="F100" s="155"/>
      <c r="G100" s="155"/>
      <c r="H100" s="63" t="s">
        <v>106</v>
      </c>
    </row>
    <row r="101" spans="1:8" x14ac:dyDescent="0.2">
      <c r="A101" s="155"/>
      <c r="B101" s="155"/>
      <c r="C101" s="155"/>
      <c r="D101" s="155"/>
      <c r="E101" s="155"/>
      <c r="F101" s="155"/>
      <c r="G101" s="155"/>
    </row>
    <row r="102" spans="1:8" x14ac:dyDescent="0.2">
      <c r="A102" s="155"/>
      <c r="B102" s="155"/>
      <c r="C102" s="155"/>
      <c r="D102" s="155"/>
      <c r="E102" s="155"/>
      <c r="F102" s="155"/>
      <c r="G102" s="155"/>
    </row>
    <row r="103" spans="1:8" x14ac:dyDescent="0.2">
      <c r="A103" s="155"/>
      <c r="B103" s="155"/>
      <c r="C103" s="155"/>
      <c r="D103" s="155"/>
      <c r="E103" s="155"/>
      <c r="F103" s="155"/>
      <c r="G103" s="155"/>
    </row>
    <row r="104" spans="1:8" x14ac:dyDescent="0.2">
      <c r="A104" s="155"/>
      <c r="B104" s="155"/>
      <c r="C104" s="155"/>
      <c r="D104" s="155"/>
      <c r="E104" s="155"/>
      <c r="F104" s="155"/>
      <c r="G104" s="155"/>
    </row>
    <row r="105" spans="1:8" x14ac:dyDescent="0.2">
      <c r="A105" s="155"/>
      <c r="B105" s="155"/>
      <c r="C105" s="155"/>
      <c r="D105" s="155"/>
      <c r="E105" s="155"/>
      <c r="F105" s="155"/>
      <c r="G105" s="155"/>
    </row>
    <row r="106" spans="1:8" x14ac:dyDescent="0.2">
      <c r="A106" s="155"/>
      <c r="B106" s="155"/>
      <c r="C106" s="155"/>
      <c r="D106" s="155"/>
      <c r="E106" s="155"/>
      <c r="F106" s="155"/>
      <c r="G106" s="155"/>
    </row>
    <row r="107" spans="1:8" x14ac:dyDescent="0.2">
      <c r="A107" s="155"/>
      <c r="B107" s="155"/>
      <c r="C107" s="155"/>
      <c r="D107" s="155"/>
      <c r="E107" s="155"/>
      <c r="F107" s="155"/>
      <c r="G107" s="155"/>
    </row>
    <row r="108" spans="1:8" x14ac:dyDescent="0.2">
      <c r="A108" s="155"/>
      <c r="B108" s="155"/>
      <c r="C108" s="155"/>
      <c r="D108" s="155"/>
      <c r="E108" s="155"/>
      <c r="F108" s="155"/>
      <c r="G108" s="155"/>
    </row>
    <row r="109" spans="1:8" x14ac:dyDescent="0.2">
      <c r="A109" s="155"/>
      <c r="B109" s="155"/>
      <c r="C109" s="155"/>
      <c r="D109" s="155"/>
      <c r="E109" s="155"/>
      <c r="F109" s="155"/>
      <c r="G109" s="155"/>
    </row>
    <row r="110" spans="1:8" x14ac:dyDescent="0.2">
      <c r="A110" s="155"/>
      <c r="B110" s="155"/>
      <c r="C110" s="155"/>
      <c r="D110" s="155"/>
      <c r="E110" s="155"/>
      <c r="F110" s="155"/>
      <c r="G110" s="155"/>
    </row>
    <row r="111" spans="1:8" x14ac:dyDescent="0.2">
      <c r="A111" s="155"/>
      <c r="B111" s="155"/>
      <c r="C111" s="155"/>
      <c r="D111" s="155"/>
      <c r="E111" s="155"/>
      <c r="F111" s="155"/>
      <c r="G111" s="155"/>
    </row>
    <row r="112" spans="1:8" x14ac:dyDescent="0.2">
      <c r="A112" s="155"/>
      <c r="B112" s="155"/>
      <c r="C112" s="155"/>
      <c r="D112" s="155"/>
      <c r="E112" s="155"/>
      <c r="F112" s="155"/>
      <c r="G112" s="155"/>
    </row>
    <row r="113" spans="1:7" x14ac:dyDescent="0.2">
      <c r="A113" s="155"/>
      <c r="B113" s="155"/>
      <c r="C113" s="155"/>
      <c r="D113" s="155"/>
      <c r="E113" s="155"/>
      <c r="F113" s="155"/>
      <c r="G113" s="155"/>
    </row>
    <row r="114" spans="1:7" x14ac:dyDescent="0.2">
      <c r="A114" s="155"/>
      <c r="B114" s="155"/>
      <c r="C114" s="155"/>
      <c r="D114" s="155"/>
      <c r="E114" s="155"/>
      <c r="F114" s="155"/>
      <c r="G114" s="155"/>
    </row>
    <row r="115" spans="1:7" x14ac:dyDescent="0.2">
      <c r="A115" s="155"/>
      <c r="B115" s="155"/>
      <c r="C115" s="155"/>
      <c r="D115" s="155"/>
      <c r="E115" s="155"/>
      <c r="F115" s="155"/>
      <c r="G115" s="155"/>
    </row>
    <row r="116" spans="1:7" x14ac:dyDescent="0.2">
      <c r="A116" s="155"/>
      <c r="B116" s="155"/>
      <c r="C116" s="155"/>
      <c r="D116" s="155"/>
      <c r="E116" s="155"/>
      <c r="F116" s="155"/>
      <c r="G116" s="155"/>
    </row>
    <row r="117" spans="1:7" x14ac:dyDescent="0.2">
      <c r="A117" s="155"/>
      <c r="B117" s="155"/>
      <c r="C117" s="155"/>
      <c r="D117" s="155"/>
      <c r="E117" s="155"/>
      <c r="F117" s="155"/>
      <c r="G117" s="155"/>
    </row>
    <row r="118" spans="1:7" x14ac:dyDescent="0.2">
      <c r="A118" s="155"/>
      <c r="B118" s="155"/>
      <c r="C118" s="155"/>
      <c r="D118" s="155"/>
      <c r="E118" s="155"/>
      <c r="F118" s="155"/>
      <c r="G118" s="155"/>
    </row>
    <row r="119" spans="1:7" x14ac:dyDescent="0.2">
      <c r="A119" s="155"/>
      <c r="B119" s="155"/>
      <c r="C119" s="155"/>
      <c r="D119" s="155"/>
      <c r="E119" s="155"/>
      <c r="F119" s="155"/>
      <c r="G119" s="155"/>
    </row>
    <row r="120" spans="1:7" x14ac:dyDescent="0.2">
      <c r="A120" s="155"/>
      <c r="B120" s="155"/>
      <c r="C120" s="155"/>
      <c r="D120" s="155"/>
      <c r="E120" s="155"/>
      <c r="F120" s="155"/>
      <c r="G120" s="155"/>
    </row>
    <row r="121" spans="1:7" x14ac:dyDescent="0.2">
      <c r="A121" s="155"/>
      <c r="B121" s="155"/>
      <c r="C121" s="155"/>
      <c r="D121" s="155"/>
      <c r="E121" s="155"/>
      <c r="F121" s="155"/>
      <c r="G121" s="155"/>
    </row>
    <row r="122" spans="1:7" x14ac:dyDescent="0.2">
      <c r="A122" s="155"/>
      <c r="B122" s="155"/>
      <c r="C122" s="155"/>
      <c r="D122" s="155"/>
      <c r="E122" s="155"/>
      <c r="F122" s="155"/>
      <c r="G122" s="155"/>
    </row>
    <row r="123" spans="1:7" x14ac:dyDescent="0.2">
      <c r="A123" s="155"/>
      <c r="B123" s="155"/>
      <c r="C123" s="155"/>
      <c r="D123" s="155"/>
      <c r="E123" s="155"/>
      <c r="F123" s="155"/>
      <c r="G123" s="155"/>
    </row>
    <row r="124" spans="1:7" x14ac:dyDescent="0.2">
      <c r="A124" s="155"/>
      <c r="B124" s="155"/>
      <c r="C124" s="155"/>
      <c r="D124" s="155"/>
      <c r="E124" s="155"/>
      <c r="F124" s="155"/>
      <c r="G124" s="155"/>
    </row>
    <row r="125" spans="1:7" x14ac:dyDescent="0.2">
      <c r="A125" s="155"/>
      <c r="B125" s="155"/>
      <c r="C125" s="155"/>
      <c r="D125" s="155"/>
      <c r="E125" s="155"/>
      <c r="F125" s="155"/>
      <c r="G125" s="155"/>
    </row>
    <row r="126" spans="1:7" x14ac:dyDescent="0.2">
      <c r="A126" s="155"/>
      <c r="B126" s="155"/>
      <c r="C126" s="155"/>
      <c r="D126" s="155"/>
      <c r="E126" s="155"/>
      <c r="F126" s="155"/>
      <c r="G126" s="155"/>
    </row>
    <row r="127" spans="1:7" x14ac:dyDescent="0.2">
      <c r="A127" s="48"/>
      <c r="B127" s="48"/>
      <c r="C127" s="48"/>
      <c r="D127" s="48"/>
      <c r="E127" s="49"/>
      <c r="F127" s="50"/>
      <c r="G127" s="39"/>
    </row>
    <row r="128" spans="1:7" x14ac:dyDescent="0.2">
      <c r="A128" s="48"/>
      <c r="B128" s="48"/>
      <c r="C128" s="48"/>
      <c r="D128" s="48"/>
      <c r="E128" s="49"/>
      <c r="F128" s="50"/>
      <c r="G128" s="39"/>
    </row>
  </sheetData>
  <mergeCells count="172">
    <mergeCell ref="A1:G1"/>
    <mergeCell ref="A2:D2"/>
    <mergeCell ref="E2:E4"/>
    <mergeCell ref="F2:G4"/>
    <mergeCell ref="A3:D3"/>
    <mergeCell ref="A4:D4"/>
    <mergeCell ref="A5:G5"/>
    <mergeCell ref="A6:G6"/>
    <mergeCell ref="A7:E7"/>
    <mergeCell ref="F7:G8"/>
    <mergeCell ref="A8:D8"/>
    <mergeCell ref="A9:D9"/>
    <mergeCell ref="F9:G11"/>
    <mergeCell ref="A10:D10"/>
    <mergeCell ref="A11:D11"/>
    <mergeCell ref="F20:G20"/>
    <mergeCell ref="B21:G21"/>
    <mergeCell ref="B22:G22"/>
    <mergeCell ref="C23:D23"/>
    <mergeCell ref="F23:G23"/>
    <mergeCell ref="C24:D24"/>
    <mergeCell ref="F24:G24"/>
    <mergeCell ref="A12:G12"/>
    <mergeCell ref="A13:G13"/>
    <mergeCell ref="A14:A59"/>
    <mergeCell ref="B14:G14"/>
    <mergeCell ref="F15:G15"/>
    <mergeCell ref="F16:G16"/>
    <mergeCell ref="F17:G17"/>
    <mergeCell ref="F18:G18"/>
    <mergeCell ref="F19:G19"/>
    <mergeCell ref="C20:E20"/>
    <mergeCell ref="C28:D28"/>
    <mergeCell ref="F28:G28"/>
    <mergeCell ref="C29:D29"/>
    <mergeCell ref="F29:G29"/>
    <mergeCell ref="C30:D30"/>
    <mergeCell ref="F30:G30"/>
    <mergeCell ref="C25:D25"/>
    <mergeCell ref="F25:G25"/>
    <mergeCell ref="C26:D26"/>
    <mergeCell ref="F26:G26"/>
    <mergeCell ref="C27:D27"/>
    <mergeCell ref="F27:G27"/>
    <mergeCell ref="C35:D35"/>
    <mergeCell ref="F35:G35"/>
    <mergeCell ref="C36:D36"/>
    <mergeCell ref="F36:G36"/>
    <mergeCell ref="C37:D37"/>
    <mergeCell ref="F37:G37"/>
    <mergeCell ref="C31:D31"/>
    <mergeCell ref="F31:G31"/>
    <mergeCell ref="C32:D32"/>
    <mergeCell ref="F32:G32"/>
    <mergeCell ref="B33:G33"/>
    <mergeCell ref="C34:D34"/>
    <mergeCell ref="F34:G34"/>
    <mergeCell ref="C41:D41"/>
    <mergeCell ref="F41:G41"/>
    <mergeCell ref="C42:D42"/>
    <mergeCell ref="F42:G42"/>
    <mergeCell ref="C43:D43"/>
    <mergeCell ref="F43:G43"/>
    <mergeCell ref="C38:D38"/>
    <mergeCell ref="F38:G38"/>
    <mergeCell ref="C39:D39"/>
    <mergeCell ref="F39:G39"/>
    <mergeCell ref="C40:D40"/>
    <mergeCell ref="F40:G40"/>
    <mergeCell ref="C48:D48"/>
    <mergeCell ref="F48:G48"/>
    <mergeCell ref="C49:D49"/>
    <mergeCell ref="F49:G49"/>
    <mergeCell ref="C50:D50"/>
    <mergeCell ref="F50:G50"/>
    <mergeCell ref="C44:D44"/>
    <mergeCell ref="F44:G44"/>
    <mergeCell ref="B45:G45"/>
    <mergeCell ref="C46:D46"/>
    <mergeCell ref="F46:G46"/>
    <mergeCell ref="C47:D47"/>
    <mergeCell ref="F47:G47"/>
    <mergeCell ref="C55:D55"/>
    <mergeCell ref="F55:G55"/>
    <mergeCell ref="C56:D56"/>
    <mergeCell ref="F56:G56"/>
    <mergeCell ref="C57:D57"/>
    <mergeCell ref="F57:G57"/>
    <mergeCell ref="C51:D51"/>
    <mergeCell ref="F51:G51"/>
    <mergeCell ref="C52:D52"/>
    <mergeCell ref="F52:G52"/>
    <mergeCell ref="B53:G53"/>
    <mergeCell ref="C54:D54"/>
    <mergeCell ref="F54:G54"/>
    <mergeCell ref="B58:D58"/>
    <mergeCell ref="F58:G58"/>
    <mergeCell ref="B59:E59"/>
    <mergeCell ref="F59:G59"/>
    <mergeCell ref="M59:Q59"/>
    <mergeCell ref="A60:A73"/>
    <mergeCell ref="B60:G60"/>
    <mergeCell ref="C61:D61"/>
    <mergeCell ref="F61:G61"/>
    <mergeCell ref="C62:D62"/>
    <mergeCell ref="C66:E66"/>
    <mergeCell ref="F66:G66"/>
    <mergeCell ref="C67:E67"/>
    <mergeCell ref="F67:G67"/>
    <mergeCell ref="C68:E68"/>
    <mergeCell ref="F68:G68"/>
    <mergeCell ref="F62:G62"/>
    <mergeCell ref="C63:D63"/>
    <mergeCell ref="F63:G63"/>
    <mergeCell ref="C64:D64"/>
    <mergeCell ref="F64:G64"/>
    <mergeCell ref="B65:E65"/>
    <mergeCell ref="F65:G65"/>
    <mergeCell ref="C72:E72"/>
    <mergeCell ref="F72:G72"/>
    <mergeCell ref="B73:E73"/>
    <mergeCell ref="F73:G73"/>
    <mergeCell ref="B74:E74"/>
    <mergeCell ref="F74:G74"/>
    <mergeCell ref="C69:E69"/>
    <mergeCell ref="F69:G69"/>
    <mergeCell ref="C70:E70"/>
    <mergeCell ref="F70:G70"/>
    <mergeCell ref="C71:E71"/>
    <mergeCell ref="F71:G71"/>
    <mergeCell ref="F78:G78"/>
    <mergeCell ref="D79:E79"/>
    <mergeCell ref="F79:G79"/>
    <mergeCell ref="B80:C80"/>
    <mergeCell ref="D80:E80"/>
    <mergeCell ref="F80:G80"/>
    <mergeCell ref="A75:A76"/>
    <mergeCell ref="B75:E75"/>
    <mergeCell ref="F75:G75"/>
    <mergeCell ref="B76:E76"/>
    <mergeCell ref="F76:G76"/>
    <mergeCell ref="A77:A88"/>
    <mergeCell ref="B77:C77"/>
    <mergeCell ref="D77:E77"/>
    <mergeCell ref="F77:G77"/>
    <mergeCell ref="D78:E78"/>
    <mergeCell ref="D85:E85"/>
    <mergeCell ref="F85:G85"/>
    <mergeCell ref="B86:C86"/>
    <mergeCell ref="D86:E86"/>
    <mergeCell ref="F86:G86"/>
    <mergeCell ref="B87:G87"/>
    <mergeCell ref="B81:G81"/>
    <mergeCell ref="B82:G82"/>
    <mergeCell ref="A99:G126"/>
    <mergeCell ref="D83:E83"/>
    <mergeCell ref="F83:G83"/>
    <mergeCell ref="D84:E84"/>
    <mergeCell ref="F84:G84"/>
    <mergeCell ref="A98:G98"/>
    <mergeCell ref="B93:E93"/>
    <mergeCell ref="F93:G93"/>
    <mergeCell ref="A95:E95"/>
    <mergeCell ref="A96:E96"/>
    <mergeCell ref="F96:G96"/>
    <mergeCell ref="B88:E88"/>
    <mergeCell ref="F88:G88"/>
    <mergeCell ref="A90:G90"/>
    <mergeCell ref="B91:E91"/>
    <mergeCell ref="F91:G91"/>
    <mergeCell ref="B92:E92"/>
    <mergeCell ref="F92:G92"/>
  </mergeCells>
  <conditionalFormatting sqref="O60:O65">
    <cfRule type="cellIs" dxfId="1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28"/>
  <sheetViews>
    <sheetView topLeftCell="B1" workbookViewId="0">
      <selection activeCell="D79" sqref="D79:E79"/>
    </sheetView>
  </sheetViews>
  <sheetFormatPr defaultColWidth="9.33203125" defaultRowHeight="14.25" x14ac:dyDescent="0.2"/>
  <cols>
    <col min="1" max="2" width="10.83203125" style="12" customWidth="1"/>
    <col min="3" max="3" width="42" style="12" customWidth="1"/>
    <col min="4" max="4" width="27.1640625" style="12" customWidth="1"/>
    <col min="5" max="5" width="25.83203125" style="16" customWidth="1"/>
    <col min="6" max="6" width="15.33203125" style="17" customWidth="1"/>
    <col min="7" max="7" width="10.5" style="15" customWidth="1"/>
    <col min="8" max="8" width="9.33203125" style="12"/>
    <col min="9" max="9" width="54.6640625" style="12" customWidth="1"/>
    <col min="10" max="10" width="23.33203125" style="12" customWidth="1"/>
    <col min="11" max="11" width="9.33203125" style="12"/>
    <col min="12" max="12" width="14.1640625" style="12" bestFit="1" customWidth="1"/>
    <col min="13" max="13" width="24.6640625" style="12" bestFit="1" customWidth="1"/>
    <col min="14" max="16" width="9.33203125" style="12"/>
    <col min="17" max="17" width="15.1640625" style="12" bestFit="1" customWidth="1"/>
    <col min="18" max="16384" width="9.33203125" style="12"/>
  </cols>
  <sheetData>
    <row r="1" spans="1:10" ht="40.5" customHeight="1" x14ac:dyDescent="0.2">
      <c r="A1" s="131" t="s">
        <v>97</v>
      </c>
      <c r="B1" s="132"/>
      <c r="C1" s="132"/>
      <c r="D1" s="132"/>
      <c r="E1" s="132"/>
      <c r="F1" s="132"/>
      <c r="G1" s="133"/>
    </row>
    <row r="2" spans="1:10" ht="79.7" customHeight="1" x14ac:dyDescent="0.2">
      <c r="A2" s="124" t="s">
        <v>96</v>
      </c>
      <c r="B2" s="125"/>
      <c r="C2" s="125"/>
      <c r="D2" s="126"/>
      <c r="E2" s="134" t="s">
        <v>1</v>
      </c>
      <c r="F2" s="137"/>
      <c r="G2" s="138"/>
    </row>
    <row r="3" spans="1:10" ht="15.95" customHeight="1" x14ac:dyDescent="0.2">
      <c r="A3" s="127" t="s">
        <v>121</v>
      </c>
      <c r="B3" s="127"/>
      <c r="C3" s="127"/>
      <c r="D3" s="128"/>
      <c r="E3" s="135"/>
      <c r="F3" s="139"/>
      <c r="G3" s="140"/>
    </row>
    <row r="4" spans="1:10" ht="13.35" customHeight="1" x14ac:dyDescent="0.2">
      <c r="A4" s="129"/>
      <c r="B4" s="129"/>
      <c r="C4" s="129"/>
      <c r="D4" s="130"/>
      <c r="E4" s="136"/>
      <c r="F4" s="141"/>
      <c r="G4" s="142"/>
    </row>
    <row r="5" spans="1:10" ht="20.85" customHeight="1" x14ac:dyDescent="0.2">
      <c r="A5" s="163" t="s">
        <v>2</v>
      </c>
      <c r="B5" s="164"/>
      <c r="C5" s="164"/>
      <c r="D5" s="164"/>
      <c r="E5" s="164"/>
      <c r="F5" s="164"/>
      <c r="G5" s="165"/>
    </row>
    <row r="6" spans="1:10" ht="30.6" customHeight="1" x14ac:dyDescent="0.2">
      <c r="A6" s="166" t="s">
        <v>104</v>
      </c>
      <c r="B6" s="167"/>
      <c r="C6" s="167"/>
      <c r="D6" s="167"/>
      <c r="E6" s="167"/>
      <c r="F6" s="167"/>
      <c r="G6" s="168"/>
    </row>
    <row r="7" spans="1:10" ht="15.75" customHeight="1" x14ac:dyDescent="0.2">
      <c r="A7" s="107" t="s">
        <v>3</v>
      </c>
      <c r="B7" s="108"/>
      <c r="C7" s="108"/>
      <c r="D7" s="108"/>
      <c r="E7" s="109"/>
      <c r="F7" s="157" t="s">
        <v>98</v>
      </c>
      <c r="G7" s="158"/>
    </row>
    <row r="8" spans="1:10" ht="15.75" customHeight="1" x14ac:dyDescent="0.2">
      <c r="A8" s="114" t="s">
        <v>4</v>
      </c>
      <c r="B8" s="156"/>
      <c r="C8" s="156"/>
      <c r="D8" s="115"/>
      <c r="E8" s="22" t="s">
        <v>92</v>
      </c>
      <c r="F8" s="161"/>
      <c r="G8" s="162"/>
    </row>
    <row r="9" spans="1:10" ht="15.75" customHeight="1" x14ac:dyDescent="0.2">
      <c r="A9" s="114" t="s">
        <v>5</v>
      </c>
      <c r="B9" s="156"/>
      <c r="C9" s="156"/>
      <c r="D9" s="115"/>
      <c r="E9" s="23" t="s">
        <v>142</v>
      </c>
      <c r="F9" s="157" t="s">
        <v>6</v>
      </c>
      <c r="G9" s="158"/>
    </row>
    <row r="10" spans="1:10" ht="15.75" customHeight="1" x14ac:dyDescent="0.2">
      <c r="A10" s="114"/>
      <c r="B10" s="156"/>
      <c r="C10" s="156"/>
      <c r="D10" s="115"/>
      <c r="E10" s="23"/>
      <c r="F10" s="159"/>
      <c r="G10" s="160"/>
    </row>
    <row r="11" spans="1:10" ht="15.75" customHeight="1" x14ac:dyDescent="0.2">
      <c r="A11" s="114" t="s">
        <v>7</v>
      </c>
      <c r="B11" s="156"/>
      <c r="C11" s="156"/>
      <c r="D11" s="115"/>
      <c r="E11" s="24">
        <v>1683.13</v>
      </c>
      <c r="F11" s="161"/>
      <c r="G11" s="162"/>
    </row>
    <row r="12" spans="1:10" ht="29.85" customHeight="1" x14ac:dyDescent="0.2">
      <c r="A12" s="102" t="s">
        <v>8</v>
      </c>
      <c r="B12" s="103"/>
      <c r="C12" s="103"/>
      <c r="D12" s="103"/>
      <c r="E12" s="103"/>
      <c r="F12" s="103"/>
      <c r="G12" s="104"/>
    </row>
    <row r="13" spans="1:10" ht="24.6" customHeight="1" x14ac:dyDescent="0.2">
      <c r="A13" s="102" t="s">
        <v>9</v>
      </c>
      <c r="B13" s="103"/>
      <c r="C13" s="103"/>
      <c r="D13" s="103"/>
      <c r="E13" s="103"/>
      <c r="F13" s="103"/>
      <c r="G13" s="104"/>
    </row>
    <row r="14" spans="1:10" ht="18.75" customHeight="1" x14ac:dyDescent="0.2">
      <c r="A14" s="146" t="s">
        <v>10</v>
      </c>
      <c r="B14" s="107" t="s">
        <v>11</v>
      </c>
      <c r="C14" s="108"/>
      <c r="D14" s="108"/>
      <c r="E14" s="108"/>
      <c r="F14" s="108"/>
      <c r="G14" s="109"/>
    </row>
    <row r="15" spans="1:10" ht="19.5" customHeight="1" x14ac:dyDescent="0.2">
      <c r="A15" s="147"/>
      <c r="B15" s="2" t="s">
        <v>12</v>
      </c>
      <c r="C15" s="2" t="s">
        <v>13</v>
      </c>
      <c r="D15" s="25"/>
      <c r="E15" s="6" t="s">
        <v>14</v>
      </c>
      <c r="F15" s="153" t="s">
        <v>15</v>
      </c>
      <c r="G15" s="154"/>
    </row>
    <row r="16" spans="1:10" ht="18.75" customHeight="1" x14ac:dyDescent="0.2">
      <c r="A16" s="147"/>
      <c r="B16" s="26" t="s">
        <v>16</v>
      </c>
      <c r="C16" s="27" t="s">
        <v>17</v>
      </c>
      <c r="D16" s="28"/>
      <c r="E16" s="29">
        <v>1</v>
      </c>
      <c r="F16" s="170">
        <v>1683.13</v>
      </c>
      <c r="G16" s="171"/>
      <c r="I16" s="20"/>
      <c r="J16" s="15"/>
    </row>
    <row r="17" spans="1:11" ht="17.25" customHeight="1" x14ac:dyDescent="0.2">
      <c r="A17" s="147"/>
      <c r="B17" s="26" t="s">
        <v>18</v>
      </c>
      <c r="C17" s="28" t="s">
        <v>93</v>
      </c>
      <c r="D17" s="28"/>
      <c r="E17" s="30">
        <v>0.4</v>
      </c>
      <c r="F17" s="116">
        <f>F16*E17</f>
        <v>673.25200000000007</v>
      </c>
      <c r="G17" s="117"/>
    </row>
    <row r="18" spans="1:11" ht="18" customHeight="1" x14ac:dyDescent="0.2">
      <c r="A18" s="147"/>
      <c r="B18" s="26" t="s">
        <v>19</v>
      </c>
      <c r="C18" s="28" t="s">
        <v>102</v>
      </c>
      <c r="D18" s="28"/>
      <c r="E18" s="14"/>
      <c r="F18" s="116"/>
      <c r="G18" s="117"/>
    </row>
    <row r="19" spans="1:11" ht="17.25" customHeight="1" x14ac:dyDescent="0.2">
      <c r="A19" s="147"/>
      <c r="B19" s="26" t="s">
        <v>20</v>
      </c>
      <c r="C19" s="28" t="s">
        <v>103</v>
      </c>
      <c r="D19" s="28"/>
      <c r="E19" s="14"/>
      <c r="F19" s="116"/>
      <c r="G19" s="117"/>
      <c r="J19" s="15"/>
    </row>
    <row r="20" spans="1:11" ht="20.85" customHeight="1" x14ac:dyDescent="0.2">
      <c r="A20" s="147"/>
      <c r="B20" s="31" t="s">
        <v>21</v>
      </c>
      <c r="C20" s="143" t="s">
        <v>22</v>
      </c>
      <c r="D20" s="144"/>
      <c r="E20" s="145"/>
      <c r="F20" s="118">
        <f>SUM(F16:G19)</f>
        <v>2356.3820000000001</v>
      </c>
      <c r="G20" s="119"/>
    </row>
    <row r="21" spans="1:11" ht="25.7" customHeight="1" x14ac:dyDescent="0.2">
      <c r="A21" s="147"/>
      <c r="B21" s="107" t="s">
        <v>23</v>
      </c>
      <c r="C21" s="108"/>
      <c r="D21" s="108"/>
      <c r="E21" s="108"/>
      <c r="F21" s="108"/>
      <c r="G21" s="109"/>
    </row>
    <row r="22" spans="1:11" ht="19.350000000000001" customHeight="1" x14ac:dyDescent="0.2">
      <c r="A22" s="147"/>
      <c r="B22" s="107" t="s">
        <v>24</v>
      </c>
      <c r="C22" s="108"/>
      <c r="D22" s="108"/>
      <c r="E22" s="108"/>
      <c r="F22" s="108"/>
      <c r="G22" s="109"/>
    </row>
    <row r="23" spans="1:11" ht="21.75" customHeight="1" x14ac:dyDescent="0.2">
      <c r="A23" s="147"/>
      <c r="B23" s="2" t="s">
        <v>12</v>
      </c>
      <c r="C23" s="110" t="s">
        <v>13</v>
      </c>
      <c r="D23" s="111"/>
      <c r="E23" s="6" t="s">
        <v>14</v>
      </c>
      <c r="F23" s="112" t="s">
        <v>15</v>
      </c>
      <c r="G23" s="113"/>
    </row>
    <row r="24" spans="1:11" ht="19.5" customHeight="1" x14ac:dyDescent="0.2">
      <c r="A24" s="147"/>
      <c r="B24" s="32">
        <v>1</v>
      </c>
      <c r="C24" s="114" t="s">
        <v>25</v>
      </c>
      <c r="D24" s="115"/>
      <c r="E24" s="9">
        <v>0.2</v>
      </c>
      <c r="F24" s="105">
        <f>F16*E24</f>
        <v>336.62600000000003</v>
      </c>
      <c r="G24" s="106"/>
    </row>
    <row r="25" spans="1:11" ht="18" customHeight="1" x14ac:dyDescent="0.2">
      <c r="A25" s="147"/>
      <c r="B25" s="32">
        <v>2</v>
      </c>
      <c r="C25" s="114" t="s">
        <v>26</v>
      </c>
      <c r="D25" s="115"/>
      <c r="E25" s="9">
        <v>1.4999999999999999E-2</v>
      </c>
      <c r="F25" s="105">
        <f>F20*E25</f>
        <v>35.345729999999996</v>
      </c>
      <c r="G25" s="106"/>
    </row>
    <row r="26" spans="1:11" ht="18" customHeight="1" x14ac:dyDescent="0.2">
      <c r="A26" s="147"/>
      <c r="B26" s="32">
        <v>3</v>
      </c>
      <c r="C26" s="114" t="s">
        <v>27</v>
      </c>
      <c r="D26" s="115"/>
      <c r="E26" s="9">
        <v>0.01</v>
      </c>
      <c r="F26" s="105">
        <f>F20*E26</f>
        <v>23.56382</v>
      </c>
      <c r="G26" s="106"/>
    </row>
    <row r="27" spans="1:11" ht="18" customHeight="1" x14ac:dyDescent="0.2">
      <c r="A27" s="147"/>
      <c r="B27" s="32">
        <v>4</v>
      </c>
      <c r="C27" s="114" t="s">
        <v>28</v>
      </c>
      <c r="D27" s="115"/>
      <c r="E27" s="9">
        <v>2E-3</v>
      </c>
      <c r="F27" s="105">
        <f>F20*E27</f>
        <v>4.712764</v>
      </c>
      <c r="G27" s="106"/>
    </row>
    <row r="28" spans="1:11" ht="19.5" customHeight="1" x14ac:dyDescent="0.2">
      <c r="A28" s="147"/>
      <c r="B28" s="32">
        <v>5</v>
      </c>
      <c r="C28" s="114" t="s">
        <v>29</v>
      </c>
      <c r="D28" s="115"/>
      <c r="E28" s="9">
        <v>2.5000000000000001E-2</v>
      </c>
      <c r="F28" s="105">
        <f>F20*E28</f>
        <v>58.909550000000003</v>
      </c>
      <c r="G28" s="106"/>
    </row>
    <row r="29" spans="1:11" ht="18.75" customHeight="1" x14ac:dyDescent="0.2">
      <c r="A29" s="147"/>
      <c r="B29" s="32">
        <v>6</v>
      </c>
      <c r="C29" s="114" t="s">
        <v>30</v>
      </c>
      <c r="D29" s="115"/>
      <c r="E29" s="9">
        <v>0.08</v>
      </c>
      <c r="F29" s="105">
        <f>F20*E29</f>
        <v>188.51056</v>
      </c>
      <c r="G29" s="106"/>
    </row>
    <row r="30" spans="1:11" ht="25.7" customHeight="1" x14ac:dyDescent="0.2">
      <c r="A30" s="147"/>
      <c r="B30" s="32">
        <v>7</v>
      </c>
      <c r="C30" s="114" t="s">
        <v>31</v>
      </c>
      <c r="D30" s="115"/>
      <c r="E30" s="9">
        <v>3.3000000000000002E-2</v>
      </c>
      <c r="F30" s="105">
        <f>F20*E30</f>
        <v>77.76060600000001</v>
      </c>
      <c r="G30" s="106"/>
    </row>
    <row r="31" spans="1:11" ht="18.75" customHeight="1" x14ac:dyDescent="0.2">
      <c r="A31" s="147"/>
      <c r="B31" s="32">
        <v>8</v>
      </c>
      <c r="C31" s="114" t="s">
        <v>32</v>
      </c>
      <c r="D31" s="115"/>
      <c r="E31" s="9">
        <v>6.0000000000000001E-3</v>
      </c>
      <c r="F31" s="105">
        <f>F20*E31</f>
        <v>14.138292</v>
      </c>
      <c r="G31" s="106"/>
      <c r="K31" s="72"/>
    </row>
    <row r="32" spans="1:11" ht="18.75" customHeight="1" x14ac:dyDescent="0.2">
      <c r="A32" s="147"/>
      <c r="B32" s="13"/>
      <c r="C32" s="149" t="s">
        <v>33</v>
      </c>
      <c r="D32" s="150"/>
      <c r="E32" s="33">
        <v>0.371</v>
      </c>
      <c r="F32" s="151">
        <f>SUM(F24:G31)</f>
        <v>739.5673220000001</v>
      </c>
      <c r="G32" s="152"/>
    </row>
    <row r="33" spans="1:10" ht="24" customHeight="1" x14ac:dyDescent="0.2">
      <c r="A33" s="147"/>
      <c r="B33" s="107" t="s">
        <v>34</v>
      </c>
      <c r="C33" s="108"/>
      <c r="D33" s="108"/>
      <c r="E33" s="108"/>
      <c r="F33" s="108"/>
      <c r="G33" s="109"/>
    </row>
    <row r="34" spans="1:10" ht="21" customHeight="1" x14ac:dyDescent="0.2">
      <c r="A34" s="147"/>
      <c r="B34" s="3" t="s">
        <v>12</v>
      </c>
      <c r="C34" s="110" t="s">
        <v>13</v>
      </c>
      <c r="D34" s="111"/>
      <c r="E34" s="7" t="s">
        <v>14</v>
      </c>
      <c r="F34" s="153" t="s">
        <v>15</v>
      </c>
      <c r="G34" s="154"/>
    </row>
    <row r="35" spans="1:10" ht="18" customHeight="1" x14ac:dyDescent="0.2">
      <c r="A35" s="147"/>
      <c r="B35" s="32">
        <v>9</v>
      </c>
      <c r="C35" s="114" t="s">
        <v>35</v>
      </c>
      <c r="D35" s="115"/>
      <c r="E35" s="9">
        <v>8.3299999999999999E-2</v>
      </c>
      <c r="F35" s="116">
        <f>F20*E35</f>
        <v>196.28662059999999</v>
      </c>
      <c r="G35" s="117"/>
    </row>
    <row r="36" spans="1:10" ht="18" customHeight="1" x14ac:dyDescent="0.2">
      <c r="A36" s="147"/>
      <c r="B36" s="32">
        <v>10</v>
      </c>
      <c r="C36" s="114" t="s">
        <v>36</v>
      </c>
      <c r="D36" s="115"/>
      <c r="E36" s="9">
        <v>1.3899999999999999E-2</v>
      </c>
      <c r="F36" s="116">
        <f>F20*E36</f>
        <v>32.753709799999996</v>
      </c>
      <c r="G36" s="117"/>
      <c r="I36" s="73"/>
    </row>
    <row r="37" spans="1:10" ht="16.5" customHeight="1" x14ac:dyDescent="0.2">
      <c r="A37" s="147"/>
      <c r="B37" s="32">
        <v>11</v>
      </c>
      <c r="C37" s="114" t="s">
        <v>37</v>
      </c>
      <c r="D37" s="115"/>
      <c r="E37" s="9">
        <v>2.9999999999999997E-4</v>
      </c>
      <c r="F37" s="116">
        <f>F20*E37</f>
        <v>0.70691459999999995</v>
      </c>
      <c r="G37" s="117"/>
    </row>
    <row r="38" spans="1:10" ht="15.75" customHeight="1" x14ac:dyDescent="0.2">
      <c r="A38" s="147"/>
      <c r="B38" s="32">
        <v>12</v>
      </c>
      <c r="C38" s="114" t="s">
        <v>38</v>
      </c>
      <c r="D38" s="115"/>
      <c r="E38" s="9">
        <v>2.0000000000000001E-4</v>
      </c>
      <c r="F38" s="116">
        <f>F20*E38</f>
        <v>0.47127640000000004</v>
      </c>
      <c r="G38" s="117"/>
    </row>
    <row r="39" spans="1:10" ht="18" customHeight="1" x14ac:dyDescent="0.2">
      <c r="A39" s="147"/>
      <c r="B39" s="32">
        <v>13</v>
      </c>
      <c r="C39" s="114" t="s">
        <v>39</v>
      </c>
      <c r="D39" s="115"/>
      <c r="E39" s="9">
        <v>2.8E-3</v>
      </c>
      <c r="F39" s="116">
        <f>F20*E39</f>
        <v>6.5978696000000001</v>
      </c>
      <c r="G39" s="117"/>
    </row>
    <row r="40" spans="1:10" ht="17.25" customHeight="1" x14ac:dyDescent="0.2">
      <c r="A40" s="147"/>
      <c r="B40" s="32">
        <v>14</v>
      </c>
      <c r="C40" s="114" t="s">
        <v>40</v>
      </c>
      <c r="D40" s="115"/>
      <c r="E40" s="9">
        <v>4.0000000000000002E-4</v>
      </c>
      <c r="F40" s="116">
        <f>F20*E40</f>
        <v>0.94255280000000008</v>
      </c>
      <c r="G40" s="117"/>
    </row>
    <row r="41" spans="1:10" ht="16.5" customHeight="1" x14ac:dyDescent="0.2">
      <c r="A41" s="147"/>
      <c r="B41" s="32">
        <v>15</v>
      </c>
      <c r="C41" s="114" t="s">
        <v>41</v>
      </c>
      <c r="D41" s="115"/>
      <c r="E41" s="9">
        <v>1.9400000000000001E-2</v>
      </c>
      <c r="F41" s="116">
        <f>F20*E41</f>
        <v>45.713810800000005</v>
      </c>
      <c r="G41" s="117"/>
      <c r="J41" s="73"/>
    </row>
    <row r="42" spans="1:10" ht="17.25" customHeight="1" x14ac:dyDescent="0.2">
      <c r="A42" s="147"/>
      <c r="B42" s="32">
        <v>16</v>
      </c>
      <c r="C42" s="114" t="s">
        <v>42</v>
      </c>
      <c r="D42" s="115"/>
      <c r="E42" s="9">
        <v>2.7799999999999998E-2</v>
      </c>
      <c r="F42" s="116">
        <f>F20*E42</f>
        <v>65.507419599999992</v>
      </c>
      <c r="G42" s="117"/>
    </row>
    <row r="43" spans="1:10" ht="16.5" customHeight="1" x14ac:dyDescent="0.2">
      <c r="A43" s="147"/>
      <c r="B43" s="32">
        <v>17</v>
      </c>
      <c r="C43" s="114" t="s">
        <v>91</v>
      </c>
      <c r="D43" s="115"/>
      <c r="E43" s="9">
        <v>8.3299999999999999E-2</v>
      </c>
      <c r="F43" s="116">
        <f>F20*E43</f>
        <v>196.28662059999999</v>
      </c>
      <c r="G43" s="117"/>
      <c r="J43" s="73"/>
    </row>
    <row r="44" spans="1:10" ht="17.25" customHeight="1" x14ac:dyDescent="0.2">
      <c r="A44" s="147"/>
      <c r="B44" s="13"/>
      <c r="C44" s="149" t="s">
        <v>43</v>
      </c>
      <c r="D44" s="150"/>
      <c r="E44" s="33">
        <v>0.23139999999999999</v>
      </c>
      <c r="F44" s="118">
        <f>SUM(F35:G43)</f>
        <v>545.26679479999996</v>
      </c>
      <c r="G44" s="119"/>
    </row>
    <row r="45" spans="1:10" ht="30" customHeight="1" x14ac:dyDescent="0.2">
      <c r="A45" s="147"/>
      <c r="B45" s="107" t="s">
        <v>44</v>
      </c>
      <c r="C45" s="108"/>
      <c r="D45" s="108"/>
      <c r="E45" s="108"/>
      <c r="F45" s="108"/>
      <c r="G45" s="209"/>
      <c r="J45" s="73"/>
    </row>
    <row r="46" spans="1:10" ht="30" customHeight="1" x14ac:dyDescent="0.2">
      <c r="A46" s="147"/>
      <c r="B46" s="2" t="s">
        <v>12</v>
      </c>
      <c r="C46" s="110" t="s">
        <v>13</v>
      </c>
      <c r="D46" s="111"/>
      <c r="E46" s="6" t="s">
        <v>14</v>
      </c>
      <c r="F46" s="153" t="s">
        <v>15</v>
      </c>
      <c r="G46" s="154"/>
      <c r="J46" s="73"/>
    </row>
    <row r="47" spans="1:10" ht="18" customHeight="1" x14ac:dyDescent="0.2">
      <c r="A47" s="147"/>
      <c r="B47" s="32">
        <v>18</v>
      </c>
      <c r="C47" s="114" t="s">
        <v>45</v>
      </c>
      <c r="D47" s="115"/>
      <c r="E47" s="9">
        <v>4.1999999999999997E-3</v>
      </c>
      <c r="F47" s="116">
        <f>F20*E47</f>
        <v>9.8968043999999988</v>
      </c>
      <c r="G47" s="117"/>
    </row>
    <row r="48" spans="1:10" ht="17.25" customHeight="1" x14ac:dyDescent="0.2">
      <c r="A48" s="147"/>
      <c r="B48" s="32">
        <v>19</v>
      </c>
      <c r="C48" s="114" t="s">
        <v>46</v>
      </c>
      <c r="D48" s="115"/>
      <c r="E48" s="9">
        <v>2.9999999999999997E-4</v>
      </c>
      <c r="F48" s="116">
        <f>F20*E48</f>
        <v>0.70691459999999995</v>
      </c>
      <c r="G48" s="117"/>
      <c r="I48" s="74"/>
    </row>
    <row r="49" spans="1:17" ht="16.5" customHeight="1" x14ac:dyDescent="0.2">
      <c r="A49" s="147"/>
      <c r="B49" s="32">
        <v>20</v>
      </c>
      <c r="C49" s="114" t="s">
        <v>47</v>
      </c>
      <c r="D49" s="115"/>
      <c r="E49" s="9">
        <v>0</v>
      </c>
      <c r="F49" s="116">
        <f>+F20*E49</f>
        <v>0</v>
      </c>
      <c r="G49" s="117"/>
      <c r="I49" s="12" t="s">
        <v>112</v>
      </c>
      <c r="J49" s="73">
        <f>40%*8%</f>
        <v>3.2000000000000001E-2</v>
      </c>
    </row>
    <row r="50" spans="1:17" ht="15.75" customHeight="1" x14ac:dyDescent="0.2">
      <c r="A50" s="147"/>
      <c r="B50" s="32">
        <v>21</v>
      </c>
      <c r="C50" s="114" t="s">
        <v>48</v>
      </c>
      <c r="D50" s="115"/>
      <c r="E50" s="84">
        <v>1.6000000000000001E-3</v>
      </c>
      <c r="F50" s="170">
        <f>F20*E50</f>
        <v>3.7702112000000003</v>
      </c>
      <c r="G50" s="171"/>
      <c r="I50" s="12" t="s">
        <v>113</v>
      </c>
      <c r="J50" s="73">
        <f>3.2%*5%</f>
        <v>1.6000000000000001E-3</v>
      </c>
    </row>
    <row r="51" spans="1:17" ht="16.5" customHeight="1" x14ac:dyDescent="0.2">
      <c r="A51" s="147"/>
      <c r="B51" s="32">
        <v>22</v>
      </c>
      <c r="C51" s="114" t="s">
        <v>49</v>
      </c>
      <c r="D51" s="115"/>
      <c r="E51" s="9">
        <v>8.0000000000000004E-4</v>
      </c>
      <c r="F51" s="116">
        <f>F20*E51</f>
        <v>1.8851056000000002</v>
      </c>
      <c r="G51" s="117"/>
    </row>
    <row r="52" spans="1:17" ht="17.25" customHeight="1" x14ac:dyDescent="0.2">
      <c r="A52" s="147"/>
      <c r="B52" s="13"/>
      <c r="C52" s="149" t="s">
        <v>50</v>
      </c>
      <c r="D52" s="150"/>
      <c r="E52" s="33">
        <f>SUM(E47:E51)</f>
        <v>6.8999999999999999E-3</v>
      </c>
      <c r="F52" s="118">
        <f>SUM(F47:G51)</f>
        <v>16.259035799999999</v>
      </c>
      <c r="G52" s="119"/>
    </row>
    <row r="53" spans="1:17" ht="27.75" customHeight="1" x14ac:dyDescent="0.2">
      <c r="A53" s="147"/>
      <c r="B53" s="107" t="s">
        <v>51</v>
      </c>
      <c r="C53" s="108"/>
      <c r="D53" s="108"/>
      <c r="E53" s="108"/>
      <c r="F53" s="108"/>
      <c r="G53" s="209"/>
    </row>
    <row r="54" spans="1:17" ht="30" customHeight="1" x14ac:dyDescent="0.2">
      <c r="A54" s="147"/>
      <c r="B54" s="2" t="s">
        <v>12</v>
      </c>
      <c r="C54" s="110" t="s">
        <v>13</v>
      </c>
      <c r="D54" s="111"/>
      <c r="E54" s="6" t="s">
        <v>14</v>
      </c>
      <c r="F54" s="153" t="s">
        <v>15</v>
      </c>
      <c r="G54" s="154"/>
    </row>
    <row r="55" spans="1:17" ht="18.75" customHeight="1" x14ac:dyDescent="0.2">
      <c r="A55" s="147"/>
      <c r="B55" s="32">
        <v>23</v>
      </c>
      <c r="C55" s="114" t="s">
        <v>52</v>
      </c>
      <c r="D55" s="115"/>
      <c r="E55" s="9">
        <f>E32*E44</f>
        <v>8.5849399999999992E-2</v>
      </c>
      <c r="F55" s="116">
        <f>F20*E55</f>
        <v>202.2939808708</v>
      </c>
      <c r="G55" s="117"/>
    </row>
    <row r="56" spans="1:17" ht="17.25" customHeight="1" thickBot="1" x14ac:dyDescent="0.25">
      <c r="A56" s="147"/>
      <c r="B56" s="32">
        <v>24</v>
      </c>
      <c r="C56" s="202"/>
      <c r="D56" s="204"/>
      <c r="E56" s="14"/>
      <c r="F56" s="116"/>
      <c r="G56" s="117"/>
    </row>
    <row r="57" spans="1:17" ht="17.25" customHeight="1" thickTop="1" x14ac:dyDescent="0.2">
      <c r="A57" s="147"/>
      <c r="B57" s="18"/>
      <c r="C57" s="207" t="s">
        <v>53</v>
      </c>
      <c r="D57" s="208"/>
      <c r="E57" s="33">
        <v>8.5800000000000001E-2</v>
      </c>
      <c r="F57" s="118">
        <f>SUM(F55:G56)</f>
        <v>202.2939808708</v>
      </c>
      <c r="G57" s="119"/>
      <c r="I57" s="64" t="s">
        <v>107</v>
      </c>
      <c r="J57" s="65">
        <v>2</v>
      </c>
    </row>
    <row r="58" spans="1:17" ht="32.25" customHeight="1" x14ac:dyDescent="0.2">
      <c r="A58" s="147"/>
      <c r="B58" s="120" t="s">
        <v>89</v>
      </c>
      <c r="C58" s="121"/>
      <c r="D58" s="122"/>
      <c r="E58" s="19">
        <f>E32+E44+E52+E57</f>
        <v>0.69510000000000005</v>
      </c>
      <c r="F58" s="118">
        <f>SUM(F32,F44,F52,F57)</f>
        <v>1503.3871334708001</v>
      </c>
      <c r="G58" s="119"/>
      <c r="I58" s="66" t="s">
        <v>108</v>
      </c>
      <c r="J58" s="67">
        <v>4.5999999999999996</v>
      </c>
      <c r="L58" s="85" t="s">
        <v>124</v>
      </c>
      <c r="M58" s="85" t="s">
        <v>13</v>
      </c>
      <c r="N58" s="85" t="s">
        <v>125</v>
      </c>
      <c r="O58" s="85" t="s">
        <v>126</v>
      </c>
      <c r="P58" s="85" t="s">
        <v>127</v>
      </c>
      <c r="Q58" s="85" t="s">
        <v>128</v>
      </c>
    </row>
    <row r="59" spans="1:17" ht="23.25" customHeight="1" x14ac:dyDescent="0.2">
      <c r="A59" s="148"/>
      <c r="B59" s="169" t="s">
        <v>54</v>
      </c>
      <c r="C59" s="169"/>
      <c r="D59" s="169"/>
      <c r="E59" s="169"/>
      <c r="F59" s="123">
        <f>SUM(F20,F58)</f>
        <v>3859.7691334708002</v>
      </c>
      <c r="G59" s="119"/>
      <c r="I59" s="66" t="s">
        <v>109</v>
      </c>
      <c r="J59" s="68">
        <v>0.06</v>
      </c>
      <c r="L59" s="86" t="s">
        <v>129</v>
      </c>
      <c r="M59" s="101" t="s">
        <v>130</v>
      </c>
      <c r="N59" s="101"/>
      <c r="O59" s="101"/>
      <c r="P59" s="101"/>
      <c r="Q59" s="101"/>
    </row>
    <row r="60" spans="1:17" ht="15" customHeight="1" x14ac:dyDescent="0.2">
      <c r="A60" s="185" t="s">
        <v>55</v>
      </c>
      <c r="B60" s="173" t="s">
        <v>56</v>
      </c>
      <c r="C60" s="174"/>
      <c r="D60" s="174"/>
      <c r="E60" s="174"/>
      <c r="F60" s="174"/>
      <c r="G60" s="175"/>
      <c r="I60" s="66" t="s">
        <v>110</v>
      </c>
      <c r="J60" s="69">
        <v>20</v>
      </c>
      <c r="L60" s="87">
        <v>1</v>
      </c>
      <c r="M60" s="88" t="s">
        <v>131</v>
      </c>
      <c r="N60" s="87" t="s">
        <v>132</v>
      </c>
      <c r="O60" s="89">
        <v>101.06</v>
      </c>
      <c r="P60" s="87">
        <v>4</v>
      </c>
      <c r="Q60" s="90">
        <f>P60*O60</f>
        <v>404.24</v>
      </c>
    </row>
    <row r="61" spans="1:17" ht="22.5" customHeight="1" thickBot="1" x14ac:dyDescent="0.25">
      <c r="A61" s="186"/>
      <c r="B61" s="2" t="s">
        <v>12</v>
      </c>
      <c r="C61" s="110" t="s">
        <v>13</v>
      </c>
      <c r="D61" s="111"/>
      <c r="E61" s="6" t="s">
        <v>14</v>
      </c>
      <c r="F61" s="153" t="s">
        <v>15</v>
      </c>
      <c r="G61" s="154"/>
      <c r="I61" s="70" t="s">
        <v>111</v>
      </c>
      <c r="J61" s="71">
        <f>ROUND((J57*J58*J60)-(J59*F16),2)</f>
        <v>83.01</v>
      </c>
      <c r="L61" s="87">
        <v>2</v>
      </c>
      <c r="M61" s="88" t="s">
        <v>133</v>
      </c>
      <c r="N61" s="87" t="s">
        <v>134</v>
      </c>
      <c r="O61" s="89">
        <v>40</v>
      </c>
      <c r="P61" s="87">
        <v>4</v>
      </c>
      <c r="Q61" s="90">
        <f t="shared" ref="Q61:Q65" si="0">P61*O61</f>
        <v>160</v>
      </c>
    </row>
    <row r="62" spans="1:17" ht="21" customHeight="1" thickTop="1" x14ac:dyDescent="0.2">
      <c r="A62" s="186"/>
      <c r="B62" s="34">
        <v>1</v>
      </c>
      <c r="C62" s="107" t="s">
        <v>57</v>
      </c>
      <c r="D62" s="109"/>
      <c r="E62" s="14"/>
      <c r="F62" s="116"/>
      <c r="G62" s="117"/>
      <c r="L62" s="87">
        <v>3</v>
      </c>
      <c r="M62" s="88" t="s">
        <v>135</v>
      </c>
      <c r="N62" s="87" t="s">
        <v>134</v>
      </c>
      <c r="O62" s="89">
        <v>78.89</v>
      </c>
      <c r="P62" s="87">
        <v>2</v>
      </c>
      <c r="Q62" s="90">
        <f t="shared" si="0"/>
        <v>157.78</v>
      </c>
    </row>
    <row r="63" spans="1:17" ht="19.5" customHeight="1" x14ac:dyDescent="0.2">
      <c r="A63" s="186"/>
      <c r="B63" s="26" t="s">
        <v>58</v>
      </c>
      <c r="C63" s="114" t="s">
        <v>59</v>
      </c>
      <c r="D63" s="115"/>
      <c r="E63" s="14"/>
      <c r="F63" s="170">
        <v>72.95</v>
      </c>
      <c r="G63" s="171"/>
      <c r="H63" s="79"/>
      <c r="L63" s="87">
        <v>4</v>
      </c>
      <c r="M63" s="88" t="s">
        <v>136</v>
      </c>
      <c r="N63" s="87" t="s">
        <v>134</v>
      </c>
      <c r="O63" s="89">
        <v>3.14</v>
      </c>
      <c r="P63" s="87">
        <v>4</v>
      </c>
      <c r="Q63" s="90">
        <f t="shared" si="0"/>
        <v>12.56</v>
      </c>
    </row>
    <row r="64" spans="1:17" ht="17.25" customHeight="1" x14ac:dyDescent="0.2">
      <c r="A64" s="186"/>
      <c r="B64" s="26"/>
      <c r="C64" s="114"/>
      <c r="D64" s="115"/>
      <c r="E64" s="14"/>
      <c r="F64" s="116"/>
      <c r="G64" s="117"/>
      <c r="L64" s="87">
        <v>5</v>
      </c>
      <c r="M64" s="88" t="s">
        <v>137</v>
      </c>
      <c r="N64" s="87" t="s">
        <v>132</v>
      </c>
      <c r="O64" s="89">
        <v>65.900000000000006</v>
      </c>
      <c r="P64" s="87">
        <v>2</v>
      </c>
      <c r="Q64" s="90">
        <f t="shared" si="0"/>
        <v>131.80000000000001</v>
      </c>
    </row>
    <row r="65" spans="1:17" ht="15" customHeight="1" x14ac:dyDescent="0.2">
      <c r="A65" s="186"/>
      <c r="B65" s="143" t="s">
        <v>60</v>
      </c>
      <c r="C65" s="144"/>
      <c r="D65" s="144"/>
      <c r="E65" s="145"/>
      <c r="F65" s="118">
        <f>SUM(F62:G64)</f>
        <v>72.95</v>
      </c>
      <c r="G65" s="119"/>
      <c r="L65" s="87">
        <v>8</v>
      </c>
      <c r="M65" s="88" t="s">
        <v>138</v>
      </c>
      <c r="N65" s="87" t="s">
        <v>132</v>
      </c>
      <c r="O65" s="89">
        <v>8.9600000000000009</v>
      </c>
      <c r="P65" s="87">
        <v>1</v>
      </c>
      <c r="Q65" s="90">
        <f t="shared" si="0"/>
        <v>8.9600000000000009</v>
      </c>
    </row>
    <row r="66" spans="1:17" ht="23.25" customHeight="1" x14ac:dyDescent="0.2">
      <c r="A66" s="186"/>
      <c r="B66" s="1">
        <v>2</v>
      </c>
      <c r="C66" s="176" t="s">
        <v>61</v>
      </c>
      <c r="D66" s="177"/>
      <c r="E66" s="178"/>
      <c r="F66" s="153" t="s">
        <v>62</v>
      </c>
      <c r="G66" s="154"/>
      <c r="I66" s="80"/>
      <c r="L66" s="87"/>
      <c r="M66" s="88"/>
      <c r="N66" s="87"/>
      <c r="O66" s="87"/>
      <c r="P66" s="87"/>
      <c r="Q66" s="90"/>
    </row>
    <row r="67" spans="1:17" ht="18" customHeight="1" x14ac:dyDescent="0.2">
      <c r="A67" s="186"/>
      <c r="B67" s="26" t="s">
        <v>63</v>
      </c>
      <c r="C67" s="114" t="s">
        <v>64</v>
      </c>
      <c r="D67" s="156"/>
      <c r="E67" s="115"/>
      <c r="F67" s="170">
        <f>J61</f>
        <v>83.01</v>
      </c>
      <c r="G67" s="171"/>
      <c r="I67" s="80"/>
      <c r="L67" s="91"/>
      <c r="M67" s="92" t="s">
        <v>139</v>
      </c>
      <c r="N67" s="91"/>
      <c r="O67" s="91"/>
      <c r="P67" s="91"/>
      <c r="Q67" s="90">
        <f>SUM(Q60:Q66)</f>
        <v>875.33999999999992</v>
      </c>
    </row>
    <row r="68" spans="1:17" ht="17.25" customHeight="1" x14ac:dyDescent="0.2">
      <c r="A68" s="186"/>
      <c r="B68" s="26" t="s">
        <v>65</v>
      </c>
      <c r="C68" s="114" t="s">
        <v>66</v>
      </c>
      <c r="D68" s="156"/>
      <c r="E68" s="115"/>
      <c r="F68" s="170">
        <v>419</v>
      </c>
      <c r="G68" s="171"/>
      <c r="I68" s="81" t="s">
        <v>117</v>
      </c>
      <c r="J68" s="12" t="s">
        <v>118</v>
      </c>
      <c r="K68" s="79"/>
      <c r="L68" s="91"/>
      <c r="M68" s="92" t="s">
        <v>140</v>
      </c>
      <c r="N68" s="91"/>
      <c r="O68" s="91"/>
      <c r="P68" s="91"/>
      <c r="Q68" s="90">
        <f>ROUND(Q67/12,2)</f>
        <v>72.95</v>
      </c>
    </row>
    <row r="69" spans="1:17" ht="17.25" customHeight="1" x14ac:dyDescent="0.2">
      <c r="A69" s="186"/>
      <c r="B69" s="26" t="s">
        <v>67</v>
      </c>
      <c r="C69" s="114" t="s">
        <v>147</v>
      </c>
      <c r="D69" s="156"/>
      <c r="E69" s="115"/>
      <c r="F69" s="170">
        <v>150</v>
      </c>
      <c r="G69" s="171"/>
      <c r="I69" s="81" t="s">
        <v>119</v>
      </c>
      <c r="K69" s="79"/>
    </row>
    <row r="70" spans="1:17" ht="16.5" customHeight="1" thickBot="1" x14ac:dyDescent="0.25">
      <c r="A70" s="186"/>
      <c r="B70" s="26" t="s">
        <v>68</v>
      </c>
      <c r="C70" s="114" t="s">
        <v>120</v>
      </c>
      <c r="D70" s="156"/>
      <c r="E70" s="115"/>
      <c r="F70" s="116">
        <v>12.53</v>
      </c>
      <c r="G70" s="117"/>
    </row>
    <row r="71" spans="1:17" ht="18" customHeight="1" thickTop="1" x14ac:dyDescent="0.2">
      <c r="A71" s="186"/>
      <c r="B71" s="26" t="s">
        <v>69</v>
      </c>
      <c r="C71" s="202" t="s">
        <v>94</v>
      </c>
      <c r="D71" s="203"/>
      <c r="E71" s="204"/>
      <c r="F71" s="116">
        <f>J75</f>
        <v>106</v>
      </c>
      <c r="G71" s="117"/>
      <c r="I71" s="64" t="s">
        <v>148</v>
      </c>
      <c r="J71" s="75">
        <v>5.3</v>
      </c>
    </row>
    <row r="72" spans="1:17" ht="17.25" customHeight="1" x14ac:dyDescent="0.2">
      <c r="A72" s="186"/>
      <c r="B72" s="35" t="s">
        <v>70</v>
      </c>
      <c r="C72" s="210" t="s">
        <v>150</v>
      </c>
      <c r="D72" s="211"/>
      <c r="E72" s="212"/>
      <c r="F72" s="170">
        <f>96.43+17.39</f>
        <v>113.82000000000001</v>
      </c>
      <c r="G72" s="171"/>
      <c r="I72" s="66" t="s">
        <v>149</v>
      </c>
      <c r="J72" s="69">
        <v>20</v>
      </c>
    </row>
    <row r="73" spans="1:17" ht="30" customHeight="1" x14ac:dyDescent="0.2">
      <c r="A73" s="187"/>
      <c r="B73" s="169" t="s">
        <v>71</v>
      </c>
      <c r="C73" s="169"/>
      <c r="D73" s="169"/>
      <c r="E73" s="169"/>
      <c r="F73" s="179">
        <f>SUM(F67:G72)</f>
        <v>884.36</v>
      </c>
      <c r="G73" s="104"/>
      <c r="I73" s="76" t="s">
        <v>114</v>
      </c>
      <c r="J73" s="77">
        <f>J71*J72</f>
        <v>106</v>
      </c>
    </row>
    <row r="74" spans="1:17" ht="19.5" customHeight="1" x14ac:dyDescent="0.2">
      <c r="A74" s="21"/>
      <c r="B74" s="182" t="s">
        <v>0</v>
      </c>
      <c r="C74" s="183"/>
      <c r="D74" s="183"/>
      <c r="E74" s="184"/>
      <c r="F74" s="118">
        <f>SUM(F65,F73)</f>
        <v>957.31000000000006</v>
      </c>
      <c r="G74" s="172"/>
      <c r="I74" s="66" t="s">
        <v>115</v>
      </c>
      <c r="J74" s="78"/>
    </row>
    <row r="75" spans="1:17" ht="18.75" customHeight="1" thickBot="1" x14ac:dyDescent="0.25">
      <c r="A75" s="180"/>
      <c r="B75" s="143" t="s">
        <v>72</v>
      </c>
      <c r="C75" s="144"/>
      <c r="D75" s="144"/>
      <c r="E75" s="145"/>
      <c r="F75" s="118">
        <f>SUM(F59,F74)</f>
        <v>4817.0791334708001</v>
      </c>
      <c r="G75" s="172"/>
      <c r="I75" s="70" t="s">
        <v>111</v>
      </c>
      <c r="J75" s="71">
        <f>J73-J74</f>
        <v>106</v>
      </c>
    </row>
    <row r="76" spans="1:17" ht="24" customHeight="1" thickTop="1" x14ac:dyDescent="0.2">
      <c r="A76" s="181"/>
      <c r="B76" s="107" t="s">
        <v>73</v>
      </c>
      <c r="C76" s="108"/>
      <c r="D76" s="108"/>
      <c r="E76" s="109"/>
      <c r="F76" s="202"/>
      <c r="G76" s="204"/>
    </row>
    <row r="77" spans="1:17" ht="15.75" customHeight="1" x14ac:dyDescent="0.2">
      <c r="A77" s="185" t="s">
        <v>74</v>
      </c>
      <c r="B77" s="107" t="s">
        <v>75</v>
      </c>
      <c r="C77" s="109"/>
      <c r="D77" s="238" t="s">
        <v>76</v>
      </c>
      <c r="E77" s="239"/>
      <c r="F77" s="153" t="s">
        <v>62</v>
      </c>
      <c r="G77" s="154"/>
    </row>
    <row r="78" spans="1:17" ht="28.5" x14ac:dyDescent="0.2">
      <c r="A78" s="186"/>
      <c r="B78" s="32">
        <v>1</v>
      </c>
      <c r="C78" s="27" t="s">
        <v>77</v>
      </c>
      <c r="D78" s="240">
        <v>0.1</v>
      </c>
      <c r="E78" s="241"/>
      <c r="F78" s="116">
        <f>F20*D78</f>
        <v>235.63820000000001</v>
      </c>
      <c r="G78" s="117"/>
      <c r="J78" s="82"/>
    </row>
    <row r="79" spans="1:17" ht="19.5" customHeight="1" x14ac:dyDescent="0.2">
      <c r="A79" s="186"/>
      <c r="B79" s="32">
        <v>2</v>
      </c>
      <c r="C79" s="27" t="s">
        <v>78</v>
      </c>
      <c r="D79" s="240">
        <v>0.15</v>
      </c>
      <c r="E79" s="241"/>
      <c r="F79" s="116">
        <f>F20*D79</f>
        <v>353.45729999999998</v>
      </c>
      <c r="G79" s="117"/>
      <c r="I79" s="15"/>
      <c r="J79" s="80"/>
    </row>
    <row r="80" spans="1:17" ht="18" customHeight="1" x14ac:dyDescent="0.2">
      <c r="A80" s="186"/>
      <c r="B80" s="107" t="s">
        <v>79</v>
      </c>
      <c r="C80" s="109"/>
      <c r="D80" s="229">
        <f>SUM(D78:E79)</f>
        <v>0.25</v>
      </c>
      <c r="E80" s="230"/>
      <c r="F80" s="116">
        <f>SUM(F78,F79)</f>
        <v>589.09550000000002</v>
      </c>
      <c r="G80" s="117"/>
      <c r="J80" s="80"/>
    </row>
    <row r="81" spans="1:12" ht="16.5" customHeight="1" x14ac:dyDescent="0.2">
      <c r="A81" s="186"/>
      <c r="B81" s="202"/>
      <c r="C81" s="203"/>
      <c r="D81" s="203"/>
      <c r="E81" s="203"/>
      <c r="F81" s="203"/>
      <c r="G81" s="231"/>
      <c r="J81" s="80"/>
      <c r="L81" s="81"/>
    </row>
    <row r="82" spans="1:12" x14ac:dyDescent="0.2">
      <c r="A82" s="186"/>
      <c r="B82" s="202"/>
      <c r="C82" s="203"/>
      <c r="D82" s="203"/>
      <c r="E82" s="203"/>
      <c r="F82" s="203"/>
      <c r="G82" s="204"/>
      <c r="J82" s="81"/>
    </row>
    <row r="83" spans="1:12" ht="18" customHeight="1" x14ac:dyDescent="0.2">
      <c r="A83" s="186"/>
      <c r="B83" s="32">
        <v>1</v>
      </c>
      <c r="C83" s="27" t="s">
        <v>80</v>
      </c>
      <c r="D83" s="232">
        <v>0.05</v>
      </c>
      <c r="E83" s="233"/>
      <c r="F83" s="116">
        <f>F20*D83</f>
        <v>117.81910000000001</v>
      </c>
      <c r="G83" s="117"/>
    </row>
    <row r="84" spans="1:12" ht="17.25" customHeight="1" x14ac:dyDescent="0.2">
      <c r="A84" s="186"/>
      <c r="B84" s="32">
        <v>2</v>
      </c>
      <c r="C84" s="27" t="s">
        <v>81</v>
      </c>
      <c r="D84" s="205">
        <v>1.6500000000000001E-2</v>
      </c>
      <c r="E84" s="206"/>
      <c r="F84" s="116">
        <f>F20*D84</f>
        <v>38.880303000000005</v>
      </c>
      <c r="G84" s="117"/>
    </row>
    <row r="85" spans="1:12" ht="18" customHeight="1" x14ac:dyDescent="0.2">
      <c r="A85" s="186"/>
      <c r="B85" s="32">
        <v>3</v>
      </c>
      <c r="C85" s="27" t="s">
        <v>82</v>
      </c>
      <c r="D85" s="205">
        <v>7.5999999999999998E-2</v>
      </c>
      <c r="E85" s="206"/>
      <c r="F85" s="116">
        <f>F20*D85</f>
        <v>179.08503200000001</v>
      </c>
      <c r="G85" s="117"/>
    </row>
    <row r="86" spans="1:12" ht="18" customHeight="1" x14ac:dyDescent="0.2">
      <c r="A86" s="186"/>
      <c r="B86" s="210"/>
      <c r="C86" s="212"/>
      <c r="D86" s="242">
        <f>D83+D84+D85</f>
        <v>0.14250000000000002</v>
      </c>
      <c r="E86" s="193"/>
      <c r="F86" s="116">
        <f>SUM(F83:G85)</f>
        <v>335.78443500000003</v>
      </c>
      <c r="G86" s="117"/>
    </row>
    <row r="87" spans="1:12" x14ac:dyDescent="0.2">
      <c r="A87" s="186"/>
      <c r="B87" s="194"/>
      <c r="C87" s="195"/>
      <c r="D87" s="195"/>
      <c r="E87" s="195"/>
      <c r="F87" s="195"/>
      <c r="G87" s="196"/>
    </row>
    <row r="88" spans="1:12" ht="18.75" customHeight="1" x14ac:dyDescent="0.2">
      <c r="A88" s="218"/>
      <c r="B88" s="197" t="s">
        <v>83</v>
      </c>
      <c r="C88" s="198"/>
      <c r="D88" s="198"/>
      <c r="E88" s="199"/>
      <c r="F88" s="200">
        <f>SUM(F78:G80,F83:G86)</f>
        <v>1849.7598699999999</v>
      </c>
      <c r="G88" s="201"/>
    </row>
    <row r="89" spans="1:12" ht="15.75" thickBot="1" x14ac:dyDescent="0.25">
      <c r="A89" s="4"/>
      <c r="B89" s="36"/>
      <c r="C89" s="36"/>
      <c r="D89" s="36"/>
      <c r="E89" s="37"/>
      <c r="F89" s="38"/>
      <c r="G89" s="39"/>
    </row>
    <row r="90" spans="1:12" ht="15" customHeight="1" thickBot="1" x14ac:dyDescent="0.25">
      <c r="A90" s="188" t="s">
        <v>84</v>
      </c>
      <c r="B90" s="189"/>
      <c r="C90" s="189"/>
      <c r="D90" s="189"/>
      <c r="E90" s="189"/>
      <c r="F90" s="189"/>
      <c r="G90" s="190"/>
    </row>
    <row r="91" spans="1:12" ht="18" customHeight="1" x14ac:dyDescent="0.2">
      <c r="A91" s="40">
        <v>1</v>
      </c>
      <c r="B91" s="225" t="s">
        <v>85</v>
      </c>
      <c r="C91" s="226"/>
      <c r="D91" s="226"/>
      <c r="E91" s="227"/>
      <c r="F91" s="219">
        <f>F59</f>
        <v>3859.7691334708002</v>
      </c>
      <c r="G91" s="220"/>
    </row>
    <row r="92" spans="1:12" ht="18" customHeight="1" x14ac:dyDescent="0.2">
      <c r="A92" s="32">
        <v>2</v>
      </c>
      <c r="B92" s="114" t="s">
        <v>86</v>
      </c>
      <c r="C92" s="156"/>
      <c r="D92" s="156"/>
      <c r="E92" s="228"/>
      <c r="F92" s="221">
        <f>F74</f>
        <v>957.31000000000006</v>
      </c>
      <c r="G92" s="222"/>
    </row>
    <row r="93" spans="1:12" ht="18.75" customHeight="1" x14ac:dyDescent="0.2">
      <c r="A93" s="32">
        <v>3</v>
      </c>
      <c r="B93" s="234" t="s">
        <v>87</v>
      </c>
      <c r="C93" s="235"/>
      <c r="D93" s="235"/>
      <c r="E93" s="236"/>
      <c r="F93" s="223">
        <f>F88</f>
        <v>1849.7598699999999</v>
      </c>
      <c r="G93" s="224"/>
    </row>
    <row r="94" spans="1:12" ht="17.25" customHeight="1" x14ac:dyDescent="0.2">
      <c r="A94" s="41"/>
      <c r="B94" s="97"/>
      <c r="C94" s="97"/>
      <c r="D94" s="97"/>
      <c r="E94" s="43"/>
      <c r="F94" s="44"/>
      <c r="G94" s="45"/>
    </row>
    <row r="95" spans="1:12" ht="25.5" customHeight="1" x14ac:dyDescent="0.2">
      <c r="A95" s="237" t="s">
        <v>88</v>
      </c>
      <c r="B95" s="214"/>
      <c r="C95" s="214"/>
      <c r="D95" s="214"/>
      <c r="E95" s="215"/>
      <c r="F95" s="93">
        <f>SUM(F91:G93)</f>
        <v>6666.8390034708</v>
      </c>
      <c r="G95" s="94"/>
    </row>
    <row r="96" spans="1:12" ht="24" customHeight="1" x14ac:dyDescent="0.2">
      <c r="A96" s="213" t="s">
        <v>123</v>
      </c>
      <c r="B96" s="214"/>
      <c r="C96" s="214"/>
      <c r="D96" s="214"/>
      <c r="E96" s="215"/>
      <c r="F96" s="216">
        <f>F95*E9</f>
        <v>26667.3560138832</v>
      </c>
      <c r="G96" s="217"/>
    </row>
    <row r="97" spans="1:8" ht="21.75" customHeight="1" x14ac:dyDescent="0.2">
      <c r="A97" s="5"/>
      <c r="B97" s="5"/>
      <c r="C97" s="5"/>
      <c r="D97" s="5"/>
      <c r="E97" s="8"/>
      <c r="F97" s="46"/>
      <c r="G97" s="47"/>
    </row>
    <row r="98" spans="1:8" ht="14.25" customHeight="1" x14ac:dyDescent="0.2">
      <c r="A98" s="155"/>
      <c r="B98" s="155"/>
      <c r="C98" s="155"/>
      <c r="D98" s="155"/>
      <c r="E98" s="155"/>
      <c r="F98" s="155"/>
      <c r="G98" s="155"/>
      <c r="H98" s="10"/>
    </row>
    <row r="99" spans="1:8" ht="33.75" customHeight="1" x14ac:dyDescent="0.2">
      <c r="A99" s="155"/>
      <c r="B99" s="155"/>
      <c r="C99" s="155"/>
      <c r="D99" s="155"/>
      <c r="E99" s="155"/>
      <c r="F99" s="155"/>
      <c r="G99" s="155"/>
      <c r="H99" s="11"/>
    </row>
    <row r="100" spans="1:8" ht="52.5" customHeight="1" x14ac:dyDescent="0.2">
      <c r="A100" s="155"/>
      <c r="B100" s="155"/>
      <c r="C100" s="155"/>
      <c r="D100" s="155"/>
      <c r="E100" s="155"/>
      <c r="F100" s="155"/>
      <c r="G100" s="155"/>
      <c r="H100" s="63" t="s">
        <v>106</v>
      </c>
    </row>
    <row r="101" spans="1:8" x14ac:dyDescent="0.2">
      <c r="A101" s="155"/>
      <c r="B101" s="155"/>
      <c r="C101" s="155"/>
      <c r="D101" s="155"/>
      <c r="E101" s="155"/>
      <c r="F101" s="155"/>
      <c r="G101" s="155"/>
    </row>
    <row r="102" spans="1:8" x14ac:dyDescent="0.2">
      <c r="A102" s="155"/>
      <c r="B102" s="155"/>
      <c r="C102" s="155"/>
      <c r="D102" s="155"/>
      <c r="E102" s="155"/>
      <c r="F102" s="155"/>
      <c r="G102" s="155"/>
    </row>
    <row r="103" spans="1:8" x14ac:dyDescent="0.2">
      <c r="A103" s="155"/>
      <c r="B103" s="155"/>
      <c r="C103" s="155"/>
      <c r="D103" s="155"/>
      <c r="E103" s="155"/>
      <c r="F103" s="155"/>
      <c r="G103" s="155"/>
    </row>
    <row r="104" spans="1:8" x14ac:dyDescent="0.2">
      <c r="A104" s="155"/>
      <c r="B104" s="155"/>
      <c r="C104" s="155"/>
      <c r="D104" s="155"/>
      <c r="E104" s="155"/>
      <c r="F104" s="155"/>
      <c r="G104" s="155"/>
    </row>
    <row r="105" spans="1:8" x14ac:dyDescent="0.2">
      <c r="A105" s="155"/>
      <c r="B105" s="155"/>
      <c r="C105" s="155"/>
      <c r="D105" s="155"/>
      <c r="E105" s="155"/>
      <c r="F105" s="155"/>
      <c r="G105" s="155"/>
    </row>
    <row r="106" spans="1:8" x14ac:dyDescent="0.2">
      <c r="A106" s="155"/>
      <c r="B106" s="155"/>
      <c r="C106" s="155"/>
      <c r="D106" s="155"/>
      <c r="E106" s="155"/>
      <c r="F106" s="155"/>
      <c r="G106" s="155"/>
    </row>
    <row r="107" spans="1:8" x14ac:dyDescent="0.2">
      <c r="A107" s="155"/>
      <c r="B107" s="155"/>
      <c r="C107" s="155"/>
      <c r="D107" s="155"/>
      <c r="E107" s="155"/>
      <c r="F107" s="155"/>
      <c r="G107" s="155"/>
    </row>
    <row r="108" spans="1:8" x14ac:dyDescent="0.2">
      <c r="A108" s="155"/>
      <c r="B108" s="155"/>
      <c r="C108" s="155"/>
      <c r="D108" s="155"/>
      <c r="E108" s="155"/>
      <c r="F108" s="155"/>
      <c r="G108" s="155"/>
    </row>
    <row r="109" spans="1:8" x14ac:dyDescent="0.2">
      <c r="A109" s="155"/>
      <c r="B109" s="155"/>
      <c r="C109" s="155"/>
      <c r="D109" s="155"/>
      <c r="E109" s="155"/>
      <c r="F109" s="155"/>
      <c r="G109" s="155"/>
    </row>
    <row r="110" spans="1:8" x14ac:dyDescent="0.2">
      <c r="A110" s="155"/>
      <c r="B110" s="155"/>
      <c r="C110" s="155"/>
      <c r="D110" s="155"/>
      <c r="E110" s="155"/>
      <c r="F110" s="155"/>
      <c r="G110" s="155"/>
    </row>
    <row r="111" spans="1:8" x14ac:dyDescent="0.2">
      <c r="A111" s="155"/>
      <c r="B111" s="155"/>
      <c r="C111" s="155"/>
      <c r="D111" s="155"/>
      <c r="E111" s="155"/>
      <c r="F111" s="155"/>
      <c r="G111" s="155"/>
    </row>
    <row r="112" spans="1:8" x14ac:dyDescent="0.2">
      <c r="A112" s="155"/>
      <c r="B112" s="155"/>
      <c r="C112" s="155"/>
      <c r="D112" s="155"/>
      <c r="E112" s="155"/>
      <c r="F112" s="155"/>
      <c r="G112" s="155"/>
    </row>
    <row r="113" spans="1:7" x14ac:dyDescent="0.2">
      <c r="A113" s="155"/>
      <c r="B113" s="155"/>
      <c r="C113" s="155"/>
      <c r="D113" s="155"/>
      <c r="E113" s="155"/>
      <c r="F113" s="155"/>
      <c r="G113" s="155"/>
    </row>
    <row r="114" spans="1:7" x14ac:dyDescent="0.2">
      <c r="A114" s="155"/>
      <c r="B114" s="155"/>
      <c r="C114" s="155"/>
      <c r="D114" s="155"/>
      <c r="E114" s="155"/>
      <c r="F114" s="155"/>
      <c r="G114" s="155"/>
    </row>
    <row r="115" spans="1:7" x14ac:dyDescent="0.2">
      <c r="A115" s="155"/>
      <c r="B115" s="155"/>
      <c r="C115" s="155"/>
      <c r="D115" s="155"/>
      <c r="E115" s="155"/>
      <c r="F115" s="155"/>
      <c r="G115" s="155"/>
    </row>
    <row r="116" spans="1:7" x14ac:dyDescent="0.2">
      <c r="A116" s="155"/>
      <c r="B116" s="155"/>
      <c r="C116" s="155"/>
      <c r="D116" s="155"/>
      <c r="E116" s="155"/>
      <c r="F116" s="155"/>
      <c r="G116" s="155"/>
    </row>
    <row r="117" spans="1:7" x14ac:dyDescent="0.2">
      <c r="A117" s="155"/>
      <c r="B117" s="155"/>
      <c r="C117" s="155"/>
      <c r="D117" s="155"/>
      <c r="E117" s="155"/>
      <c r="F117" s="155"/>
      <c r="G117" s="155"/>
    </row>
    <row r="118" spans="1:7" x14ac:dyDescent="0.2">
      <c r="A118" s="155"/>
      <c r="B118" s="155"/>
      <c r="C118" s="155"/>
      <c r="D118" s="155"/>
      <c r="E118" s="155"/>
      <c r="F118" s="155"/>
      <c r="G118" s="155"/>
    </row>
    <row r="119" spans="1:7" x14ac:dyDescent="0.2">
      <c r="A119" s="155"/>
      <c r="B119" s="155"/>
      <c r="C119" s="155"/>
      <c r="D119" s="155"/>
      <c r="E119" s="155"/>
      <c r="F119" s="155"/>
      <c r="G119" s="155"/>
    </row>
    <row r="120" spans="1:7" x14ac:dyDescent="0.2">
      <c r="A120" s="155"/>
      <c r="B120" s="155"/>
      <c r="C120" s="155"/>
      <c r="D120" s="155"/>
      <c r="E120" s="155"/>
      <c r="F120" s="155"/>
      <c r="G120" s="155"/>
    </row>
    <row r="121" spans="1:7" x14ac:dyDescent="0.2">
      <c r="A121" s="155"/>
      <c r="B121" s="155"/>
      <c r="C121" s="155"/>
      <c r="D121" s="155"/>
      <c r="E121" s="155"/>
      <c r="F121" s="155"/>
      <c r="G121" s="155"/>
    </row>
    <row r="122" spans="1:7" x14ac:dyDescent="0.2">
      <c r="A122" s="155"/>
      <c r="B122" s="155"/>
      <c r="C122" s="155"/>
      <c r="D122" s="155"/>
      <c r="E122" s="155"/>
      <c r="F122" s="155"/>
      <c r="G122" s="155"/>
    </row>
    <row r="123" spans="1:7" x14ac:dyDescent="0.2">
      <c r="A123" s="155"/>
      <c r="B123" s="155"/>
      <c r="C123" s="155"/>
      <c r="D123" s="155"/>
      <c r="E123" s="155"/>
      <c r="F123" s="155"/>
      <c r="G123" s="155"/>
    </row>
    <row r="124" spans="1:7" x14ac:dyDescent="0.2">
      <c r="A124" s="155"/>
      <c r="B124" s="155"/>
      <c r="C124" s="155"/>
      <c r="D124" s="155"/>
      <c r="E124" s="155"/>
      <c r="F124" s="155"/>
      <c r="G124" s="155"/>
    </row>
    <row r="125" spans="1:7" x14ac:dyDescent="0.2">
      <c r="A125" s="155"/>
      <c r="B125" s="155"/>
      <c r="C125" s="155"/>
      <c r="D125" s="155"/>
      <c r="E125" s="155"/>
      <c r="F125" s="155"/>
      <c r="G125" s="155"/>
    </row>
    <row r="126" spans="1:7" x14ac:dyDescent="0.2">
      <c r="A126" s="155"/>
      <c r="B126" s="155"/>
      <c r="C126" s="155"/>
      <c r="D126" s="155"/>
      <c r="E126" s="155"/>
      <c r="F126" s="155"/>
      <c r="G126" s="155"/>
    </row>
    <row r="127" spans="1:7" x14ac:dyDescent="0.2">
      <c r="A127" s="48"/>
      <c r="B127" s="48"/>
      <c r="C127" s="48"/>
      <c r="D127" s="48"/>
      <c r="E127" s="49"/>
      <c r="F127" s="50"/>
      <c r="G127" s="39"/>
    </row>
    <row r="128" spans="1:7" x14ac:dyDescent="0.2">
      <c r="A128" s="48"/>
      <c r="B128" s="48"/>
      <c r="C128" s="48"/>
      <c r="D128" s="48"/>
      <c r="E128" s="49"/>
      <c r="F128" s="50"/>
      <c r="G128" s="39"/>
    </row>
  </sheetData>
  <mergeCells count="172">
    <mergeCell ref="A1:G1"/>
    <mergeCell ref="A2:D2"/>
    <mergeCell ref="E2:E4"/>
    <mergeCell ref="F2:G4"/>
    <mergeCell ref="A3:D3"/>
    <mergeCell ref="A4:D4"/>
    <mergeCell ref="A5:G5"/>
    <mergeCell ref="A6:G6"/>
    <mergeCell ref="A7:E7"/>
    <mergeCell ref="F7:G8"/>
    <mergeCell ref="A8:D8"/>
    <mergeCell ref="A9:D9"/>
    <mergeCell ref="F9:G11"/>
    <mergeCell ref="A10:D10"/>
    <mergeCell ref="A11:D11"/>
    <mergeCell ref="F20:G20"/>
    <mergeCell ref="B21:G21"/>
    <mergeCell ref="B22:G22"/>
    <mergeCell ref="C23:D23"/>
    <mergeCell ref="F23:G23"/>
    <mergeCell ref="C24:D24"/>
    <mergeCell ref="F24:G24"/>
    <mergeCell ref="A12:G12"/>
    <mergeCell ref="A13:G13"/>
    <mergeCell ref="A14:A59"/>
    <mergeCell ref="B14:G14"/>
    <mergeCell ref="F15:G15"/>
    <mergeCell ref="F16:G16"/>
    <mergeCell ref="F17:G17"/>
    <mergeCell ref="F18:G18"/>
    <mergeCell ref="F19:G19"/>
    <mergeCell ref="C20:E20"/>
    <mergeCell ref="C28:D28"/>
    <mergeCell ref="F28:G28"/>
    <mergeCell ref="C29:D29"/>
    <mergeCell ref="F29:G29"/>
    <mergeCell ref="C30:D30"/>
    <mergeCell ref="F30:G30"/>
    <mergeCell ref="C25:D25"/>
    <mergeCell ref="F25:G25"/>
    <mergeCell ref="C26:D26"/>
    <mergeCell ref="F26:G26"/>
    <mergeCell ref="C27:D27"/>
    <mergeCell ref="F27:G27"/>
    <mergeCell ref="C35:D35"/>
    <mergeCell ref="F35:G35"/>
    <mergeCell ref="C36:D36"/>
    <mergeCell ref="F36:G36"/>
    <mergeCell ref="C37:D37"/>
    <mergeCell ref="F37:G37"/>
    <mergeCell ref="C31:D31"/>
    <mergeCell ref="F31:G31"/>
    <mergeCell ref="C32:D32"/>
    <mergeCell ref="F32:G32"/>
    <mergeCell ref="B33:G33"/>
    <mergeCell ref="C34:D34"/>
    <mergeCell ref="F34:G34"/>
    <mergeCell ref="C41:D41"/>
    <mergeCell ref="F41:G41"/>
    <mergeCell ref="C42:D42"/>
    <mergeCell ref="F42:G42"/>
    <mergeCell ref="C43:D43"/>
    <mergeCell ref="F43:G43"/>
    <mergeCell ref="C38:D38"/>
    <mergeCell ref="F38:G38"/>
    <mergeCell ref="C39:D39"/>
    <mergeCell ref="F39:G39"/>
    <mergeCell ref="C40:D40"/>
    <mergeCell ref="F40:G40"/>
    <mergeCell ref="C48:D48"/>
    <mergeCell ref="F48:G48"/>
    <mergeCell ref="C49:D49"/>
    <mergeCell ref="F49:G49"/>
    <mergeCell ref="C50:D50"/>
    <mergeCell ref="F50:G50"/>
    <mergeCell ref="C44:D44"/>
    <mergeCell ref="F44:G44"/>
    <mergeCell ref="B45:G45"/>
    <mergeCell ref="C46:D46"/>
    <mergeCell ref="F46:G46"/>
    <mergeCell ref="C47:D47"/>
    <mergeCell ref="F47:G47"/>
    <mergeCell ref="C55:D55"/>
    <mergeCell ref="F55:G55"/>
    <mergeCell ref="C56:D56"/>
    <mergeCell ref="F56:G56"/>
    <mergeCell ref="C57:D57"/>
    <mergeCell ref="F57:G57"/>
    <mergeCell ref="C51:D51"/>
    <mergeCell ref="F51:G51"/>
    <mergeCell ref="C52:D52"/>
    <mergeCell ref="F52:G52"/>
    <mergeCell ref="B53:G53"/>
    <mergeCell ref="C54:D54"/>
    <mergeCell ref="F54:G54"/>
    <mergeCell ref="B58:D58"/>
    <mergeCell ref="F58:G58"/>
    <mergeCell ref="B59:E59"/>
    <mergeCell ref="F59:G59"/>
    <mergeCell ref="M59:Q59"/>
    <mergeCell ref="A60:A73"/>
    <mergeCell ref="B60:G60"/>
    <mergeCell ref="C61:D61"/>
    <mergeCell ref="F61:G61"/>
    <mergeCell ref="C62:D62"/>
    <mergeCell ref="C66:E66"/>
    <mergeCell ref="F66:G66"/>
    <mergeCell ref="C67:E67"/>
    <mergeCell ref="F67:G67"/>
    <mergeCell ref="C68:E68"/>
    <mergeCell ref="F68:G68"/>
    <mergeCell ref="F62:G62"/>
    <mergeCell ref="C63:D63"/>
    <mergeCell ref="F63:G63"/>
    <mergeCell ref="C64:D64"/>
    <mergeCell ref="F64:G64"/>
    <mergeCell ref="B65:E65"/>
    <mergeCell ref="F65:G65"/>
    <mergeCell ref="C72:E72"/>
    <mergeCell ref="F72:G72"/>
    <mergeCell ref="B73:E73"/>
    <mergeCell ref="F73:G73"/>
    <mergeCell ref="B74:E74"/>
    <mergeCell ref="F74:G74"/>
    <mergeCell ref="C69:E69"/>
    <mergeCell ref="F69:G69"/>
    <mergeCell ref="C70:E70"/>
    <mergeCell ref="F70:G70"/>
    <mergeCell ref="C71:E71"/>
    <mergeCell ref="F71:G71"/>
    <mergeCell ref="F78:G78"/>
    <mergeCell ref="D79:E79"/>
    <mergeCell ref="F79:G79"/>
    <mergeCell ref="B80:C80"/>
    <mergeCell ref="D80:E80"/>
    <mergeCell ref="F80:G80"/>
    <mergeCell ref="A75:A76"/>
    <mergeCell ref="B75:E75"/>
    <mergeCell ref="F75:G75"/>
    <mergeCell ref="B76:E76"/>
    <mergeCell ref="F76:G76"/>
    <mergeCell ref="A77:A88"/>
    <mergeCell ref="B77:C77"/>
    <mergeCell ref="D77:E77"/>
    <mergeCell ref="F77:G77"/>
    <mergeCell ref="D78:E78"/>
    <mergeCell ref="D85:E85"/>
    <mergeCell ref="F85:G85"/>
    <mergeCell ref="B86:C86"/>
    <mergeCell ref="D86:E86"/>
    <mergeCell ref="F86:G86"/>
    <mergeCell ref="B87:G87"/>
    <mergeCell ref="B81:G81"/>
    <mergeCell ref="B82:G82"/>
    <mergeCell ref="D83:E83"/>
    <mergeCell ref="F83:G83"/>
    <mergeCell ref="D84:E84"/>
    <mergeCell ref="F84:G84"/>
    <mergeCell ref="A98:G98"/>
    <mergeCell ref="A99:G126"/>
    <mergeCell ref="B93:E93"/>
    <mergeCell ref="F93:G93"/>
    <mergeCell ref="A95:E95"/>
    <mergeCell ref="A96:E96"/>
    <mergeCell ref="F96:G96"/>
    <mergeCell ref="B88:E88"/>
    <mergeCell ref="F88:G88"/>
    <mergeCell ref="A90:G90"/>
    <mergeCell ref="B91:E91"/>
    <mergeCell ref="F91:G91"/>
    <mergeCell ref="B92:E92"/>
    <mergeCell ref="F92:G92"/>
  </mergeCells>
  <conditionalFormatting sqref="O60:O65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D12" sqref="D12"/>
    </sheetView>
  </sheetViews>
  <sheetFormatPr defaultRowHeight="12.75" x14ac:dyDescent="0.2"/>
  <cols>
    <col min="1" max="1" width="28.33203125" customWidth="1"/>
    <col min="2" max="2" width="12" style="52" customWidth="1"/>
    <col min="3" max="3" width="19.83203125" style="54" customWidth="1"/>
    <col min="4" max="4" width="30.5" style="54" customWidth="1"/>
    <col min="8" max="8" width="29.1640625" customWidth="1"/>
  </cols>
  <sheetData>
    <row r="1" spans="1:8" ht="15.75" customHeight="1" x14ac:dyDescent="0.2">
      <c r="A1" s="131" t="s">
        <v>97</v>
      </c>
      <c r="B1" s="132"/>
      <c r="C1" s="132"/>
      <c r="D1" s="132"/>
    </row>
    <row r="2" spans="1:8" ht="41.25" customHeight="1" x14ac:dyDescent="0.2">
      <c r="A2" s="249" t="s">
        <v>96</v>
      </c>
      <c r="B2" s="249"/>
      <c r="C2" s="249"/>
      <c r="D2" s="58" t="s">
        <v>1</v>
      </c>
    </row>
    <row r="3" spans="1:8" ht="18.600000000000001" customHeight="1" x14ac:dyDescent="0.2">
      <c r="A3" s="248" t="s">
        <v>105</v>
      </c>
      <c r="B3" s="248"/>
      <c r="C3" s="248"/>
      <c r="D3" s="248"/>
    </row>
    <row r="4" spans="1:8" ht="15" customHeight="1" x14ac:dyDescent="0.2">
      <c r="A4" s="127"/>
      <c r="B4" s="127"/>
      <c r="C4" s="127"/>
      <c r="D4" s="128"/>
    </row>
    <row r="5" spans="1:8" ht="21" customHeight="1" x14ac:dyDescent="0.2">
      <c r="A5" s="59" t="s">
        <v>92</v>
      </c>
      <c r="B5" s="60">
        <v>24</v>
      </c>
      <c r="C5" s="61">
        <f>'AUX. OBRAS'!F95</f>
        <v>4778.0304605199999</v>
      </c>
      <c r="D5" s="62">
        <f>B5*C5</f>
        <v>114672.73105248</v>
      </c>
    </row>
    <row r="6" spans="1:8" ht="20.45" customHeight="1" x14ac:dyDescent="0.2">
      <c r="A6" s="51" t="s">
        <v>101</v>
      </c>
      <c r="B6" s="96">
        <v>5</v>
      </c>
      <c r="C6" s="53">
        <v>6338.53</v>
      </c>
      <c r="D6" s="55">
        <f>B6*C6</f>
        <v>31692.649999999998</v>
      </c>
    </row>
    <row r="7" spans="1:8" ht="20.45" customHeight="1" x14ac:dyDescent="0.2">
      <c r="A7" s="51" t="s">
        <v>146</v>
      </c>
      <c r="B7" s="96">
        <v>4</v>
      </c>
      <c r="C7" s="53">
        <f>ENCARREGADO!F95</f>
        <v>7988.6066545600006</v>
      </c>
      <c r="D7" s="55">
        <f>B7*C7</f>
        <v>31954.426618240002</v>
      </c>
    </row>
    <row r="8" spans="1:8" ht="20.45" customHeight="1" x14ac:dyDescent="0.2">
      <c r="A8" s="51" t="s">
        <v>143</v>
      </c>
      <c r="B8" s="96">
        <v>4</v>
      </c>
      <c r="C8" s="53">
        <f>'OP DE MÁQUINA'!F95</f>
        <v>8100.5609166524009</v>
      </c>
      <c r="D8" s="55">
        <f t="shared" ref="D8:D10" si="0">C8*B8</f>
        <v>32402.243666609604</v>
      </c>
    </row>
    <row r="9" spans="1:8" ht="21" customHeight="1" x14ac:dyDescent="0.2">
      <c r="A9" s="51" t="s">
        <v>144</v>
      </c>
      <c r="B9" s="96">
        <v>1</v>
      </c>
      <c r="C9" s="53">
        <f>NIVELADOR!F95</f>
        <v>6666.8390034708</v>
      </c>
      <c r="D9" s="55">
        <f t="shared" si="0"/>
        <v>6666.8390034708</v>
      </c>
    </row>
    <row r="10" spans="1:8" ht="19.899999999999999" customHeight="1" thickBot="1" x14ac:dyDescent="0.25">
      <c r="A10" s="51" t="s">
        <v>145</v>
      </c>
      <c r="B10" s="96">
        <v>1</v>
      </c>
      <c r="C10" s="53">
        <f>RASTELEIRO!F95</f>
        <v>6666.8390034708</v>
      </c>
      <c r="D10" s="55">
        <f t="shared" si="0"/>
        <v>6666.8390034708</v>
      </c>
    </row>
    <row r="11" spans="1:8" ht="22.9" customHeight="1" thickBot="1" x14ac:dyDescent="0.25">
      <c r="A11" s="243" t="s">
        <v>100</v>
      </c>
      <c r="B11" s="244"/>
      <c r="C11" s="245"/>
      <c r="D11" s="56">
        <f>SUM(D3:D10)</f>
        <v>224055.72934427121</v>
      </c>
    </row>
    <row r="12" spans="1:8" ht="34.15" customHeight="1" thickBot="1" x14ac:dyDescent="0.25">
      <c r="A12" s="246" t="s">
        <v>99</v>
      </c>
      <c r="B12" s="247"/>
      <c r="C12" s="247"/>
      <c r="D12" s="57">
        <f>D11*12</f>
        <v>2688668.7521312544</v>
      </c>
      <c r="H12" s="98"/>
    </row>
  </sheetData>
  <mergeCells count="6">
    <mergeCell ref="A1:D1"/>
    <mergeCell ref="A11:C11"/>
    <mergeCell ref="A12:C12"/>
    <mergeCell ref="A3:D3"/>
    <mergeCell ref="A4:D4"/>
    <mergeCell ref="A2:C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AUX. OBRAS</vt:lpstr>
      <vt:lpstr>OFICIAL</vt:lpstr>
      <vt:lpstr>ENCARREGADO</vt:lpstr>
      <vt:lpstr>OP DE MÁQUINA</vt:lpstr>
      <vt:lpstr>NIVELADOR</vt:lpstr>
      <vt:lpstr>RASTELEIRO</vt:lpstr>
      <vt:lpstr>RESUMO</vt:lpstr>
      <vt:lpstr>'AUX. OBRAS'!Area_de_impressao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Elenir Aparecida Pereira Moreira</cp:lastModifiedBy>
  <cp:lastPrinted>2024-06-10T18:56:51Z</cp:lastPrinted>
  <dcterms:created xsi:type="dcterms:W3CDTF">2022-11-30T13:05:54Z</dcterms:created>
  <dcterms:modified xsi:type="dcterms:W3CDTF">2024-07-24T12:12:22Z</dcterms:modified>
</cp:coreProperties>
</file>